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worksheets/sheet6.xml" ContentType="application/vnd.openxmlformats-officedocument.spreadsheetml.worksheet+xml"/>
  <Override PartName="/xl/comments5.xml" ContentType="application/vnd.openxmlformats-officedocument.spreadsheetml.comments+xml"/>
  <Override PartName="/xl/threadedcomments/threadedcomment5.xml" ContentType="application/vnd.ms-excel.threadedcomments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6247ca38a49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7d58f689d67a4a87"/>
    <x:sheet xmlns:r="http://schemas.openxmlformats.org/officeDocument/2006/relationships" name="AAPL Margin" sheetId="2" r:id="R350627ba658542c1"/>
    <x:sheet xmlns:r="http://schemas.openxmlformats.org/officeDocument/2006/relationships" name="Peer Comps" sheetId="3" r:id="R68718803b8654455"/>
    <x:sheet xmlns:r="http://schemas.openxmlformats.org/officeDocument/2006/relationships" name="Checks" sheetId="4" r:id="Rcf2625fa0ae4485a"/>
    <x:sheet xmlns:r="http://schemas.openxmlformats.org/officeDocument/2006/relationships" name="Sources" sheetId="5" r:id="R3d3f2bba847e425b"/>
  </x:sheets>
  <x:calcPr calcId="0" fullCalcOnLoad="1"/>
</x:workbook>
</file>

<file path=xl/comments4.xml><?xml version="1.0" encoding="utf-8"?>
<x:comments xmlns:x="http://schemas.openxmlformats.org/spreadsheetml/2006/main">
  <x:authors>
    <x:author>tc={9E7E2B89-ACE3-4333-ADD1-110ADC7710C8}</x:author>
    <x:author>tc={DE63E614-0F42-414C-8442-DF5805AC7E76}</x:author>
    <x:author>tc={005F4939-EF9D-4F11-A026-306B010DD7DD}</x:author>
    <x:author>tc={8DE15D4F-E6B0-4CFA-B166-3D972787088D}</x:author>
  </x:authors>
  <x:commentList>
    <x:comment ref="D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Apple Inc. 2024 Form 10-K, Products and Services Performance. See Sources sheet.</x:t>
        </x:r>
      </x:text>
    </x:comment>
    <x:comment ref="D9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Apple Inc. 2024 Form 10-K, Products gross margin table. See Sources sheet.</x:t>
        </x:r>
      </x:text>
    </x:comment>
    <x:comment ref="B24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Analytical attribution, not an Apple-reported metric. Uses midpoint segment margins to split the exact 2022–2024 change into mix and within-segment effects without leaving an interaction residual.</x:t>
        </x:r>
      </x:text>
    </x:comment>
    <x:comment ref="B31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Sensitivity, not company guidance. Reallocates 1 percentage point of sales from Products to Services using 2024 segment margins.</x:t>
        </x:r>
      </x:text>
    </x:comment>
  </x:commentList>
</x:comments>
</file>

<file path=xl/comments5.xml><?xml version="1.0" encoding="utf-8"?>
<x:comments xmlns:x="http://schemas.openxmlformats.org/spreadsheetml/2006/main">
  <x:authors>
    <x:author>tc={5B28F676-E837-4CB0-B4F1-0DFEA432A5DF}</x:author>
    <x:author>tc={F831CAFE-1796-4A26-82FC-CA5BDB59A466}</x:author>
    <x:author>tc={8911B5E5-3927-43E0-905C-244F8E2DE135}</x:author>
    <x:author>tc={1888AF6D-F6ED-4FE7-9E1A-2445C7310D36}</x:author>
    <x:author>tc={57B98581-F200-4921-9264-56F7499A202B}</x:author>
  </x:authors>
  <x:commentList>
    <x:comment ref="D5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Apple 2024 Form 10-K. See Sources sheet.</x:t>
        </x:r>
      </x:text>
    </x:comment>
    <x:comment ref="D6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Microsoft FY2024 official investor financial statements. See Sources sheet.</x:t>
        </x:r>
      </x:text>
    </x:comment>
    <x:comment ref="D7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Alphabet 2024 Form 10-K. See Sources sheet.</x:t>
        </x:r>
      </x:text>
    </x:comment>
    <x:comment ref="D8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Dell FY2025 Form 10-K. See Sources sheet.</x:t>
        </x:r>
      </x:text>
    </x:comment>
    <x:comment ref="D9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HP FY2024 Form 10-K. See Sources sheet.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0">
    <x:numFmt numFmtId="200" formatCode="#,##0;[Red](#,##0);-"/>
    <x:numFmt numFmtId="201" formatCode="0.0%"/>
    <x:numFmt numFmtId="202" formatCode="0.0000"/>
    <x:numFmt numFmtId="203" formatCode="0.00"/>
    <x:numFmt numFmtId="204" formatCode="0.000000"/>
    <x:numFmt numFmtId="205" formatCode="0.000"/>
    <x:numFmt numFmtId="206" formatCode="$0.00"/>
    <x:numFmt numFmtId="207" formatCode="$#,##0;[Red]($#,##0);-"/>
    <x:numFmt numFmtId="208" formatCode="#,##0.0;[Red](#,##0.0);-"/>
    <x:numFmt numFmtId="209" formatCode="0.000x"/>
    <x:numFmt numFmtId="210" formatCode="$#,##0.0;[Red]($#,##0.0);-"/>
    <x:numFmt numFmtId="211" formatCode="0.0 &quot;bps&quot;"/>
    <x:numFmt numFmtId="212" formatCode="0.00x"/>
    <x:numFmt numFmtId="213" formatCode="0.0 &quot;pts&quot;"/>
    <x:numFmt numFmtId="214" formatCode="$0.00;[Red]($0.00);-"/>
    <x:numFmt numFmtId="215" formatCode="0%;[Red](0%);-"/>
    <x:numFmt numFmtId="216" formatCode="0.0%;[Red](0.0%);-"/>
    <x:numFmt numFmtId="217" formatCode="0.00%;[Red](0.00%);-"/>
    <x:numFmt numFmtId="218" formatCode="0.0000;[Red](0.0000);-"/>
    <x:numFmt numFmtId="219" formatCode="0.000;[Red](0.000);-"/>
  </x:numFmts>
  <x:fonts count="21">
    <x:font>
      <x:sz val="11"/>
      <x:name val="Carlito"/>
    </x:font>
    <x:font>
      <x:b/>
      <x:sz val="16"/>
      <x:color rgb="FFFFFFFF"/>
      <x:name val="Carlito"/>
    </x:font>
    <x:font>
      <x:i/>
      <x:sz val="11"/>
      <x:color rgb="FF1F2937"/>
      <x:name val="Carlito"/>
    </x:font>
    <x:font>
      <x:b/>
      <x:sz val="11"/>
      <x:color rgb="FFFFFFFF"/>
      <x:name val="Carlito"/>
    </x:font>
    <x:font>
      <x:sz val="11"/>
      <x:color rgb="FF0000FF"/>
      <x:name val="Carlito"/>
    </x:font>
    <x:font>
      <x:sz val="11"/>
      <x:color rgb="FF008000"/>
      <x:name val="Carlito"/>
    </x:font>
    <x:font>
      <x:b/>
      <x:sz val="11"/>
      <x:color rgb="FF1F2937"/>
      <x:name val="Carlito"/>
    </x:font>
    <x:font>
      <x:b/>
      <x:sz val="11"/>
      <x:color rgb="FF008000"/>
      <x:name val="Carlito"/>
    </x:font>
    <x:font>
      <x:sz val="11"/>
      <x:color rgb="FF2F75B5"/>
      <x:name val="Carlito"/>
    </x:font>
    <x:font>
      <x:sz val="11"/>
      <x:color rgb="FF1F2937"/>
      <x:name val="Carlito"/>
    </x:font>
    <x:font>
      <x:i/>
      <x:sz val="10"/>
      <x:color rgb="FF666666"/>
      <x:name val="Carlito"/>
    </x:font>
    <x:font>
      <x:sz val="11"/>
      <x:color rgb="FF000000"/>
      <x:name val="Carlito"/>
    </x:font>
    <x:font>
      <x:b/>
      <x:sz val="11"/>
      <x:color rgb="FF000000"/>
      <x:name val="Carlito"/>
    </x:font>
    <x:font>
      <x:i/>
      <x:sz val="10"/>
      <x:color rgb="FF444444"/>
      <x:name val="Carlito"/>
    </x:font>
    <x:font>
      <x:sz val="10"/>
      <x:color rgb="FF666666"/>
      <x:name val="Carlito"/>
    </x:font>
    <x:font>
      <x:b/>
      <x:sz val="10"/>
      <x:color rgb="FF666666"/>
      <x:name val="Carlito"/>
    </x:font>
    <x:font>
      <x:sz val="11"/>
      <x:color rgb="FF000000"/>
      <x:name val="Carlito"/>
    </x:font>
    <x:font>
      <x:sz val="10"/>
      <x:color rgb="FF000000"/>
      <x:name val="Carlito"/>
    </x:font>
    <x:font>
      <x:sz val="10"/>
      <x:color rgb="FF2F75B5"/>
      <x:name val="Carlito"/>
    </x:font>
    <x:font>
      <x:sz val="11"/>
      <x:color rgb="FF000000"/>
      <x:name val="Carlito"/>
    </x:font>
    <x:font>
      <x:sz val="11"/>
      <x:color rgb="FF000000"/>
      <x:name val="Carlito"/>
    </x:font>
  </x:fonts>
  <x:fills count="16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3F5F7"/>
      </x:patternFill>
    </x:fill>
    <x:fill>
      <x:patternFill patternType="solid">
        <x:fgColor rgb="FF2F75B5"/>
      </x:patternFill>
    </x:fill>
    <x:fill>
      <x:patternFill patternType="solid">
        <x:fgColor rgb="FFFFF2CC"/>
      </x:patternFill>
    </x:fill>
    <x:fill>
      <x:patternFill patternType="solid">
        <x:fgColor rgb="FFE7E6E6"/>
      </x:patternFill>
    </x:fill>
    <x:fill>
      <x:patternFill patternType="solid">
        <x:fgColor rgb="FFD9EAF7"/>
      </x:patternFill>
    </x:fill>
    <x:fill>
      <x:patternFill patternType="solid">
        <x:fgColor rgb="FFE2F0D9"/>
      </x:patternFill>
    </x:fill>
    <x:fill>
      <x:patternFill patternType="solid">
        <x:fgColor rgb="FF2F75B5"/>
      </x:patternFill>
    </x:fill>
    <x:fill>
      <x:patternFill patternType="solid">
        <x:fgColor rgb="FF17324D"/>
      </x:patternFill>
    </x:fill>
    <x:fill>
      <x:patternFill patternType="solid">
        <x:fgColor rgb="FFE2F0D9"/>
      </x:patternFill>
    </x:fill>
    <x:fill>
      <x:patternFill patternType="solid">
        <x:fgColor rgb="FFF2F2F2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</x:fills>
  <x:borders count="7">
    <x:border/>
    <x:border>
      <x:bottom style="thin">
        <x:color rgb="FF17324D"/>
      </x:bottom>
    </x:border>
    <x:border>
      <x:left style="thin">
        <x:color rgb="FF17324D"/>
      </x:left>
      <x:right style="thin">
        <x:color rgb="FF17324D"/>
      </x:right>
      <x:top style="thin">
        <x:color rgb="FF17324D"/>
      </x:top>
    </x:border>
    <x:border>
      <x:left style="thin">
        <x:color rgb="FF17324D"/>
      </x:left>
      <x:right style="thin">
        <x:color rgb="FF17324D"/>
      </x:right>
    </x:border>
    <x:border>
      <x:left style="thin">
        <x:color rgb="FF17324D"/>
      </x:left>
      <x:right style="thin">
        <x:color rgb="FF17324D"/>
      </x:right>
      <x:bottom style="thin">
        <x:color rgb="FF17324D"/>
      </x:bottom>
    </x:border>
    <x:border>
      <x:left style="thin">
        <x:color rgb="FF17324D"/>
      </x:left>
      <x:right style="thin">
        <x:color rgb="FF17324D"/>
      </x:right>
      <x:top style="thin">
        <x:color rgb="FF17324D"/>
      </x:top>
      <x:bottom style="thin">
        <x:color rgb="FF17324D"/>
      </x:bottom>
    </x:border>
    <x:border>
      <x:left style="thick">
        <x:color rgb="FF17324D"/>
      </x:left>
      <x:right style="thick">
        <x:color rgb="FF17324D"/>
      </x:right>
      <x:top style="thick">
        <x:color rgb="FF17324D"/>
      </x:top>
      <x:bottom style="thick">
        <x:color rgb="FF17324D"/>
      </x:bottom>
    </x:border>
  </x:borders>
  <x:cellStyleXfs count="1">
    <x:xf numFmtId="0" fontId="0" fillId="0" borderId="0"/>
  </x:cellStyleXfs>
  <x:cellXfs count="20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200" fontId="4" fillId="0" borderId="0" xfId="0" applyNumberFormat="1" applyFont="1" applyFill="1" applyBorder="1"/>
    <x:xf numFmtId="201" fontId="4" fillId="0" borderId="0" xfId="0" applyNumberFormat="1" applyFont="1" applyFill="1" applyBorder="1"/>
    <x:xf numFmtId="202" fontId="4" fillId="0" borderId="0" xfId="0" applyNumberFormat="1" applyFont="1" applyFill="1" applyBorder="1"/>
    <x:xf numFmtId="203" fontId="4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200" fontId="5" fillId="0" borderId="0" xfId="0" applyNumberFormat="1" applyFont="1" applyFill="1" applyBorder="1"/>
    <x:xf numFmtId="204" fontId="5" fillId="0" borderId="0" xfId="0" applyNumberFormat="1" applyFont="1" applyFill="1" applyBorder="1"/>
    <x:xf numFmtId="0" fontId="6" fillId="0" borderId="0" xfId="0" applyNumberFormat="1" applyFont="1" applyFill="1" applyBorder="1"/>
    <x:xf numFmtId="205" fontId="4" fillId="0" borderId="0" xfId="0" applyNumberFormat="1" applyFont="1" applyFill="1" applyBorder="1"/>
    <x:xf numFmtId="206" fontId="4" fillId="0" borderId="0" xfId="0" applyNumberFormat="1" applyFont="1" applyFill="1" applyBorder="1"/>
    <x:xf numFmtId="207" fontId="5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wrapText="1"/>
    </x:xf>
    <x:xf numFmtId="0" fontId="2" fillId="5" borderId="0" xfId="0" applyNumberFormat="1" applyFont="1" applyFill="1" applyBorder="1" applyAlignment="1">
      <x:alignment vertical="center" wrapText="1"/>
    </x:xf>
    <x:xf numFmtId="0" fontId="3" fillId="6" borderId="1" xfId="0" applyNumberFormat="1" applyFont="1" applyFill="1" applyBorder="1" applyAlignment="1">
      <x:alignment horizontal="center" vertical="center" wrapText="1"/>
    </x:xf>
    <x:xf numFmtId="0" fontId="6" fillId="6" borderId="1" xfId="0" applyNumberFormat="1" applyFont="1" applyFill="1" applyBorder="1" applyAlignment="1">
      <x:alignment horizontal="center" vertical="center" wrapText="1"/>
    </x:xf>
    <x:xf numFmtId="0" fontId="3" fillId="7" borderId="1" xfId="0" applyNumberFormat="1" applyFont="1" applyFill="1" applyBorder="1" applyAlignment="1">
      <x:alignment horizontal="center" vertical="center" wrapText="1"/>
    </x:xf>
    <x:xf numFmtId="0" fontId="6" fillId="7" borderId="1" xfId="0" applyNumberFormat="1" applyFont="1" applyFill="1" applyBorder="1" applyAlignment="1">
      <x:alignment horizontal="center" vertical="center" wrapText="1"/>
    </x:xf>
    <x:xf numFmtId="0" fontId="5" fillId="3" borderId="0" xfId="0" applyNumberFormat="1" applyFont="1" applyFill="1" applyBorder="1"/>
    <x:xf numFmtId="208" fontId="5" fillId="0" borderId="0" xfId="0" applyNumberFormat="1" applyFont="1" applyFill="1" applyBorder="1"/>
    <x:xf numFmtId="208" fontId="0" fillId="0" borderId="0" xfId="0" applyNumberFormat="1" applyFont="1" applyFill="1" applyBorder="1"/>
    <x:xf numFmtId="208" fontId="5" fillId="3" borderId="0" xfId="0" applyNumberFormat="1" applyFont="1" applyFill="1" applyBorder="1"/>
    <x:xf numFmtId="208" fontId="0" fillId="3" borderId="0" xfId="0" applyNumberFormat="1" applyFont="1" applyFill="1" applyBorder="1"/>
    <x:xf numFmtId="200" fontId="0" fillId="0" borderId="0" xfId="0" applyNumberFormat="1" applyFont="1" applyFill="1" applyBorder="1"/>
    <x:xf numFmtId="201" fontId="5" fillId="0" borderId="0" xfId="0" applyNumberFormat="1" applyFont="1" applyFill="1" applyBorder="1"/>
    <x:xf numFmtId="201" fontId="0" fillId="0" borderId="0" xfId="0" applyNumberFormat="1" applyFont="1" applyFill="1" applyBorder="1"/>
    <x:xf numFmtId="202" fontId="5" fillId="0" borderId="0" xfId="0" applyNumberFormat="1" applyFont="1" applyFill="1" applyBorder="1"/>
    <x:xf numFmtId="202" fontId="0" fillId="0" borderId="0" xfId="0" applyNumberFormat="1" applyFont="1" applyFill="1" applyBorder="1"/>
    <x:xf numFmtId="203" fontId="5" fillId="0" borderId="0" xfId="0" applyNumberFormat="1" applyFont="1" applyFill="1" applyBorder="1"/>
    <x:xf numFmtId="203" fontId="0" fillId="0" borderId="0" xfId="0" applyNumberFormat="1" applyFont="1" applyFill="1" applyBorder="1"/>
    <x:xf numFmtId="204" fontId="0" fillId="0" borderId="0" xfId="0" applyNumberFormat="1" applyFont="1" applyFill="1" applyBorder="1"/>
    <x:xf numFmtId="209" fontId="0" fillId="0" borderId="0" xfId="0" applyNumberFormat="1" applyFont="1" applyFill="1" applyBorder="1"/>
    <x:xf numFmtId="210" fontId="0" fillId="0" borderId="0" xfId="0" applyNumberFormat="1" applyFont="1" applyFill="1" applyBorder="1"/>
    <x:xf numFmtId="205" fontId="0" fillId="0" borderId="0" xfId="0" applyNumberFormat="1" applyFont="1" applyFill="1" applyBorder="1"/>
    <x:xf numFmtId="206" fontId="0" fillId="0" borderId="0" xfId="0" applyNumberFormat="1" applyFont="1" applyFill="1" applyBorder="1"/>
    <x:xf numFmtId="0" fontId="0" fillId="7" borderId="0" xfId="0" applyNumberFormat="1" applyFont="1" applyFill="1" applyBorder="1"/>
    <x:xf numFmtId="210" fontId="0" fillId="7" borderId="0" xfId="0" applyNumberFormat="1" applyFont="1" applyFill="1" applyBorder="1"/>
    <x:xf numFmtId="0" fontId="6" fillId="7" borderId="0" xfId="0" applyNumberFormat="1" applyFont="1" applyFill="1" applyBorder="1"/>
    <x:xf numFmtId="210" fontId="6" fillId="7" borderId="0" xfId="0" applyNumberFormat="1" applyFont="1" applyFill="1" applyBorder="1"/>
    <x:xf numFmtId="0" fontId="0" fillId="8" borderId="0" xfId="0" applyNumberFormat="1" applyFont="1" applyFill="1" applyBorder="1"/>
    <x:xf numFmtId="206" fontId="0" fillId="8" borderId="0" xfId="0" applyNumberFormat="1" applyFont="1" applyFill="1" applyBorder="1"/>
    <x:xf numFmtId="201" fontId="0" fillId="8" borderId="0" xfId="0" applyNumberFormat="1" applyFont="1" applyFill="1" applyBorder="1"/>
    <x:xf numFmtId="0" fontId="6" fillId="8" borderId="0" xfId="0" applyNumberFormat="1" applyFont="1" applyFill="1" applyBorder="1"/>
    <x:xf numFmtId="206" fontId="6" fillId="8" borderId="0" xfId="0" applyNumberFormat="1" applyFont="1" applyFill="1" applyBorder="1"/>
    <x:xf numFmtId="201" fontId="6" fillId="8" borderId="0" xfId="0" applyNumberFormat="1" applyFont="1" applyFill="1" applyBorder="1"/>
    <x:xf numFmtId="208" fontId="4" fillId="0" borderId="0" xfId="0" applyNumberFormat="1" applyFont="1" applyFill="1" applyBorder="1"/>
    <x:xf numFmtId="208" fontId="0" fillId="7" borderId="0" xfId="0" applyNumberFormat="1" applyFont="1" applyFill="1" applyBorder="1"/>
    <x:xf numFmtId="206" fontId="0" fillId="7" borderId="0" xfId="0" applyNumberFormat="1" applyFont="1" applyFill="1" applyBorder="1"/>
    <x:xf numFmtId="201" fontId="0" fillId="7" borderId="0" xfId="0" applyNumberFormat="1" applyFont="1" applyFill="1" applyBorder="1"/>
    <x:xf numFmtId="201" fontId="4" fillId="8" borderId="0" xfId="0" applyNumberFormat="1" applyFont="1" applyFill="1" applyBorder="1"/>
    <x:xf numFmtId="210" fontId="0" fillId="8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211" fontId="0" fillId="0" borderId="0" xfId="0" applyNumberFormat="1" applyFont="1" applyFill="1" applyBorder="1"/>
    <x:xf numFmtId="211" fontId="0" fillId="7" borderId="0" xfId="0" applyNumberFormat="1" applyFont="1" applyFill="1" applyBorder="1"/>
    <x:xf numFmtId="211" fontId="0" fillId="8" borderId="0" xfId="0" applyNumberFormat="1" applyFont="1" applyFill="1" applyBorder="1"/>
    <x:xf numFmtId="0" fontId="0" fillId="8" borderId="0" xfId="0" applyNumberFormat="1" applyFont="1" applyFill="1" applyBorder="1" applyAlignment="1">
      <x:alignment wrapText="1"/>
    </x:xf>
    <x:xf numFmtId="207" fontId="0" fillId="0" borderId="0" xfId="0" applyNumberFormat="1" applyFont="1" applyFill="1" applyBorder="1"/>
    <x:xf numFmtId="0" fontId="6" fillId="5" borderId="0" xfId="0" applyNumberFormat="1" applyFont="1" applyFill="1" applyBorder="1" applyAlignment="1">
      <x:alignment vertical="center" wrapText="1"/>
    </x:xf>
    <x:xf numFmtId="212" fontId="0" fillId="0" borderId="0" xfId="0" applyNumberFormat="1" applyFont="1" applyFill="1" applyBorder="1"/>
    <x:xf numFmtId="207" fontId="0" fillId="7" borderId="0" xfId="0" applyNumberFormat="1" applyFont="1" applyFill="1" applyBorder="1"/>
    <x:xf numFmtId="212" fontId="0" fillId="7" borderId="0" xfId="0" applyNumberFormat="1" applyFont="1" applyFill="1" applyBorder="1"/>
    <x:xf numFmtId="207" fontId="4" fillId="7" borderId="0" xfId="0" applyNumberFormat="1" applyFont="1" applyFill="1" applyBorder="1"/>
    <x:xf numFmtId="207" fontId="4" fillId="0" borderId="0" xfId="0" applyNumberFormat="1" applyFont="1" applyFill="1" applyBorder="1"/>
    <x:xf numFmtId="201" fontId="5" fillId="7" borderId="0" xfId="0" applyNumberFormat="1" applyFont="1" applyFill="1" applyBorder="1"/>
    <x:xf numFmtId="212" fontId="5" fillId="7" borderId="0" xfId="0" applyNumberFormat="1" applyFont="1" applyFill="1" applyBorder="1"/>
    <x:xf numFmtId="212" fontId="5" fillId="0" borderId="0" xfId="0" applyNumberFormat="1" applyFont="1" applyFill="1" applyBorder="1"/>
    <x:xf numFmtId="213" fontId="0" fillId="0" borderId="0" xfId="0" applyNumberFormat="1" applyFont="1" applyFill="1" applyBorder="1"/>
    <x:xf numFmtId="213" fontId="0" fillId="8" borderId="0" xfId="0" applyNumberFormat="1" applyFont="1" applyFill="1" applyBorder="1"/>
    <x:xf numFmtId="212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0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 applyAlignment="1">
      <x:alignment wrapText="1"/>
    </x:xf>
    <x:xf numFmtId="0" fontId="9" fillId="5" borderId="0" xfId="0" applyNumberFormat="1" applyFont="1" applyFill="1" applyBorder="1"/>
    <x:xf numFmtId="0" fontId="9" fillId="5" borderId="0" xfId="0" applyNumberFormat="1" applyFont="1" applyFill="1" applyBorder="1" applyAlignment="1">
      <x:alignment wrapText="1"/>
    </x:xf>
    <x:xf numFmtId="0" fontId="9" fillId="5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horizontal="center"/>
    </x:xf>
    <x:xf numFmtId="0" fontId="7" fillId="0" borderId="0" xfId="0" applyNumberFormat="1" applyFont="1" applyFill="1" applyBorder="1"/>
    <x:xf numFmtId="206" fontId="7" fillId="0" borderId="0" xfId="0" applyNumberFormat="1" applyFont="1" applyFill="1" applyBorder="1"/>
    <x:xf numFmtId="201" fontId="7" fillId="0" borderId="0" xfId="0" applyNumberFormat="1" applyFont="1" applyFill="1" applyBorder="1"/>
    <x:xf numFmtId="210" fontId="7" fillId="0" borderId="0" xfId="0" applyNumberFormat="1" applyFont="1" applyFill="1" applyBorder="1"/>
    <x:xf numFmtId="211" fontId="7" fillId="0" borderId="0" xfId="0" applyNumberFormat="1" applyFont="1" applyFill="1" applyBorder="1"/>
    <x:xf numFmtId="213" fontId="7" fillId="0" borderId="0" xfId="0" applyNumberFormat="1" applyFont="1" applyFill="1" applyBorder="1"/>
    <x:xf numFmtId="212" fontId="7" fillId="0" borderId="0" xfId="0" applyNumberFormat="1" applyFont="1" applyFill="1" applyBorder="1"/>
    <x:xf numFmtId="206" fontId="7" fillId="7" borderId="0" xfId="0" applyNumberFormat="1" applyFont="1" applyFill="1" applyBorder="1"/>
    <x:xf numFmtId="201" fontId="7" fillId="7" borderId="0" xfId="0" applyNumberFormat="1" applyFont="1" applyFill="1" applyBorder="1"/>
    <x:xf numFmtId="210" fontId="7" fillId="7" borderId="0" xfId="0" applyNumberFormat="1" applyFont="1" applyFill="1" applyBorder="1"/>
    <x:xf numFmtId="0" fontId="7" fillId="7" borderId="0" xfId="0" applyNumberFormat="1" applyFont="1" applyFill="1" applyBorder="1"/>
    <x:xf numFmtId="211" fontId="7" fillId="8" borderId="0" xfId="0" applyNumberFormat="1" applyFont="1" applyFill="1" applyBorder="1"/>
    <x:xf numFmtId="213" fontId="7" fillId="8" borderId="0" xfId="0" applyNumberFormat="1" applyFont="1" applyFill="1" applyBorder="1"/>
    <x:xf numFmtId="212" fontId="7" fillId="8" borderId="0" xfId="0" applyNumberFormat="1" applyFont="1" applyFill="1" applyBorder="1"/>
    <x:xf numFmtId="0" fontId="9" fillId="7" borderId="0" xfId="0" applyNumberFormat="1" applyFont="1" applyFill="1" applyBorder="1"/>
    <x:xf numFmtId="0" fontId="9" fillId="7" borderId="0" xfId="0" applyNumberFormat="1" applyFont="1" applyFill="1" applyBorder="1" applyAlignment="1">
      <x:alignment wrapText="1"/>
    </x:xf>
    <x:xf numFmtId="0" fontId="9" fillId="7" borderId="0" xfId="0" applyNumberFormat="1" applyFont="1" applyFill="1" applyBorder="1" applyAlignment="1">
      <x:alignment vertical="center" wrapText="1"/>
    </x:xf>
    <x:xf numFmtId="0" fontId="9" fillId="8" borderId="0" xfId="0" applyNumberFormat="1" applyFont="1" applyFill="1" applyBorder="1"/>
    <x:xf numFmtId="0" fontId="9" fillId="8" borderId="0" xfId="0" applyNumberFormat="1" applyFont="1" applyFill="1" applyBorder="1" applyAlignment="1">
      <x:alignment wrapText="1"/>
    </x:xf>
    <x:xf numFmtId="0" fontId="9" fillId="8" borderId="0" xfId="0" applyNumberFormat="1" applyFont="1" applyFill="1" applyBorder="1" applyAlignment="1">
      <x:alignment vertical="center" wrapText="1"/>
    </x:xf>
    <x:xf numFmtId="214" fontId="4" fillId="0" borderId="0" xfId="0" applyNumberFormat="1" applyFont="1" applyFill="1" applyBorder="1"/>
    <x:xf numFmtId="215" fontId="4" fillId="0" borderId="0" xfId="0" applyNumberFormat="1" applyFont="1" applyFill="1" applyBorder="1"/>
    <x:xf numFmtId="216" fontId="4" fillId="0" borderId="0" xfId="0" applyNumberFormat="1" applyFont="1" applyFill="1" applyBorder="1"/>
    <x:xf numFmtId="216" fontId="0" fillId="0" borderId="0" xfId="0" applyNumberFormat="1" applyFont="1" applyFill="1" applyBorder="1"/>
    <x:xf numFmtId="216" fontId="4" fillId="8" borderId="0" xfId="0" applyNumberFormat="1" applyFont="1" applyFill="1" applyBorder="1"/>
    <x:xf numFmtId="0" fontId="0" fillId="0" borderId="2" xfId="0" applyNumberFormat="1" applyFont="1" applyFill="1" applyBorder="1"/>
    <x:xf numFmtId="216" fontId="4" fillId="0" borderId="3" xfId="0" applyNumberFormat="1" applyFont="1" applyFill="1" applyBorder="1"/>
    <x:xf numFmtId="216" fontId="4" fillId="0" borderId="4" xfId="0" applyNumberFormat="1" applyFont="1" applyFill="1" applyBorder="1"/>
    <x:xf numFmtId="0" fontId="0" fillId="9" borderId="2" xfId="0" applyNumberFormat="1" applyFont="1" applyFill="1" applyBorder="1"/>
    <x:xf numFmtId="0" fontId="3" fillId="9" borderId="2" xfId="0" applyNumberFormat="1" applyFont="1" applyFill="1" applyBorder="1"/>
    <x:xf numFmtId="0" fontId="3" fillId="9" borderId="5" xfId="0" applyNumberFormat="1" applyFont="1" applyFill="1" applyBorder="1"/>
    <x:xf numFmtId="0" fontId="3" fillId="9" borderId="5" xfId="0" applyNumberFormat="1" applyFont="1" applyFill="1" applyBorder="1" applyAlignment="1">
      <x:alignment wrapText="1"/>
    </x:xf>
    <x:xf numFmtId="0" fontId="3" fillId="9" borderId="5" xfId="0" applyNumberFormat="1" applyFont="1" applyFill="1" applyBorder="1" applyAlignment="1">
      <x:alignment horizontal="center" wrapText="1"/>
    </x:xf>
    <x:xf numFmtId="0" fontId="3" fillId="9" borderId="5" xfId="0" applyNumberFormat="1" applyFont="1" applyFill="1" applyBorder="1" applyAlignment="1">
      <x:alignment horizontal="center" vertical="center" wrapText="1"/>
    </x:xf>
    <x:xf numFmtId="0" fontId="0" fillId="10" borderId="0" xfId="0" applyNumberFormat="1" applyFont="1" applyFill="1" applyBorder="1"/>
    <x:xf numFmtId="0" fontId="1" fillId="10" borderId="0" xfId="0" applyNumberFormat="1" applyFont="1" applyFill="1" applyBorder="1"/>
    <x:xf numFmtId="0" fontId="1" fillId="10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/>
    <x:xf numFmtId="0" fontId="10" fillId="0" borderId="0" xfId="0" applyNumberFormat="1" applyFont="1" applyFill="1" applyBorder="1" applyAlignment="1">
      <x:alignment wrapText="1"/>
    </x:xf>
    <x:xf numFmtId="0" fontId="3" fillId="10" borderId="0" xfId="0" applyNumberFormat="1" applyFont="1" applyFill="1" applyBorder="1"/>
    <x:xf numFmtId="0" fontId="3" fillId="10" borderId="0" xfId="0" applyNumberFormat="1" applyFont="1" applyFill="1" applyBorder="1" applyAlignment="1">
      <x:alignment vertical="center"/>
    </x:xf>
    <x:xf numFmtId="217" fontId="0" fillId="0" borderId="0" xfId="0" applyNumberFormat="1" applyFont="1" applyFill="1" applyBorder="1"/>
    <x:xf numFmtId="217" fontId="4" fillId="0" borderId="0" xfId="0" applyNumberFormat="1" applyFont="1" applyFill="1" applyBorder="1"/>
    <x:xf numFmtId="209" fontId="4" fillId="0" borderId="0" xfId="0" applyNumberFormat="1" applyFont="1" applyFill="1" applyBorder="1"/>
    <x:xf numFmtId="217" fontId="11" fillId="0" borderId="0" xfId="0" applyNumberFormat="1" applyFont="1" applyFill="1" applyBorder="1"/>
    <x:xf numFmtId="0" fontId="0" fillId="11" borderId="0" xfId="0" applyNumberFormat="1" applyFont="1" applyFill="1" applyBorder="1"/>
    <x:xf numFmtId="217" fontId="11" fillId="11" borderId="0" xfId="0" applyNumberFormat="1" applyFont="1" applyFill="1" applyBorder="1"/>
    <x:xf numFmtId="0" fontId="12" fillId="11" borderId="0" xfId="0" applyNumberFormat="1" applyFont="1" applyFill="1" applyBorder="1"/>
    <x:xf numFmtId="217" fontId="12" fillId="11" borderId="0" xfId="0" applyNumberFormat="1" applyFont="1" applyFill="1" applyBorder="1"/>
    <x:xf numFmtId="0" fontId="0" fillId="9" borderId="0" xfId="0" applyNumberFormat="1" applyFont="1" applyFill="1" applyBorder="1"/>
    <x:xf numFmtId="0" fontId="3" fillId="9" borderId="0" xfId="0" applyNumberFormat="1" applyFont="1" applyFill="1" applyBorder="1"/>
    <x:xf numFmtId="0" fontId="3" fillId="9" borderId="1" xfId="0" applyNumberFormat="1" applyFont="1" applyFill="1" applyBorder="1"/>
    <x:xf numFmtId="0" fontId="3" fillId="9" borderId="1" xfId="0" applyNumberFormat="1" applyFont="1" applyFill="1" applyBorder="1" applyAlignment="1">
      <x:alignment wrapText="1"/>
    </x:xf>
    <x:xf numFmtId="0" fontId="3" fillId="9" borderId="1" xfId="0" applyNumberFormat="1" applyFont="1" applyFill="1" applyBorder="1" applyAlignment="1">
      <x:alignment horizontal="center" wrapText="1"/>
    </x:xf>
    <x:xf numFmtId="0" fontId="3" fillId="9" borderId="1" xfId="0" applyNumberFormat="1" applyFont="1" applyFill="1" applyBorder="1" applyAlignment="1">
      <x:alignment horizontal="center" vertical="center" wrapText="1"/>
    </x:xf>
    <x:xf numFmtId="0" fontId="0" fillId="12" borderId="0" xfId="0" applyNumberFormat="1" applyFont="1" applyFill="1" applyBorder="1"/>
    <x:xf numFmtId="0" fontId="13" fillId="12" borderId="0" xfId="0" applyNumberFormat="1" applyFont="1" applyFill="1" applyBorder="1"/>
    <x:xf numFmtId="0" fontId="13" fillId="12" borderId="0" xfId="0" applyNumberFormat="1" applyFont="1" applyFill="1" applyBorder="1" applyAlignment="1">
      <x:alignment wrapText="1"/>
    </x:xf>
    <x:xf numFmtId="0" fontId="13" fillId="12" borderId="0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/>
    <x:xf numFmtId="209" fontId="11" fillId="0" borderId="0" xfId="0" applyNumberFormat="1" applyFont="1" applyFill="1" applyBorder="1"/>
    <x:xf numFmtId="207" fontId="11" fillId="0" borderId="0" xfId="0" applyNumberFormat="1" applyFont="1" applyFill="1" applyBorder="1"/>
    <x:xf numFmtId="0" fontId="14" fillId="0" borderId="0" xfId="0" applyNumberFormat="1" applyFont="1" applyFill="1" applyBorder="1"/>
    <x:xf numFmtId="0" fontId="15" fillId="11" borderId="0" xfId="0" applyNumberFormat="1" applyFont="1" applyFill="1" applyBorder="1"/>
    <x:xf numFmtId="0" fontId="14" fillId="0" borderId="0" xfId="0" applyNumberFormat="1" applyFont="1" applyFill="1" applyBorder="1" applyAlignment="1">
      <x:alignment wrapText="1"/>
    </x:xf>
    <x:xf numFmtId="0" fontId="15" fillId="11" borderId="0" xfId="0" applyNumberFormat="1" applyFont="1" applyFill="1" applyBorder="1" applyAlignment="1">
      <x:alignment wrapText="1"/>
    </x:xf>
    <x:xf numFmtId="0" fontId="12" fillId="11" borderId="0" xfId="0" applyNumberFormat="1" applyFont="1" applyFill="1" applyBorder="1" applyAlignment="1">
      <x:alignment wrapText="1"/>
    </x:xf>
    <x:xf numFmtId="0" fontId="0" fillId="13" borderId="0" xfId="0" applyNumberFormat="1" applyFont="1" applyFill="1" applyBorder="1"/>
    <x:xf numFmtId="0" fontId="12" fillId="13" borderId="0" xfId="0" applyNumberFormat="1" applyFont="1" applyFill="1" applyBorder="1"/>
    <x:xf numFmtId="0" fontId="12" fillId="13" borderId="0" xfId="0" applyNumberFormat="1" applyFont="1" applyFill="1" applyBorder="1" applyAlignment="1">
      <x:alignment horizontal="center"/>
    </x:xf>
    <x:xf numFmtId="201" fontId="12" fillId="13" borderId="0" xfId="0" applyNumberFormat="1" applyFont="1" applyFill="1" applyBorder="1" applyAlignment="1">
      <x:alignment horizontal="center"/>
    </x:xf>
    <x:xf numFmtId="201" fontId="3" fillId="9" borderId="1" xfId="0" applyNumberFormat="1" applyFont="1" applyFill="1" applyBorder="1" applyAlignment="1">
      <x:alignment horizontal="center" vertical="center" wrapText="1"/>
    </x:xf>
    <x:xf numFmtId="214" fontId="0" fillId="0" borderId="0" xfId="0" applyNumberFormat="1" applyFont="1" applyFill="1" applyBorder="1"/>
    <x:xf numFmtId="214" fontId="12" fillId="11" borderId="0" xfId="0" applyNumberFormat="1" applyFont="1" applyFill="1" applyBorder="1"/>
    <x:xf numFmtId="214" fontId="0" fillId="0" borderId="6" xfId="0" applyNumberFormat="1" applyFont="1" applyFill="1" applyBorder="1"/>
    <x:xf numFmtId="0" fontId="2" fillId="14" borderId="0" xfId="0" applyNumberFormat="1" applyFont="1" applyFill="1" applyBorder="1" applyAlignment="1">
      <x:alignment vertical="center" wrapText="1"/>
    </x:xf>
    <x:xf numFmtId="0" fontId="0" fillId="14" borderId="0" xfId="0" applyNumberFormat="1" applyFont="1" applyFill="1" applyBorder="1"/>
    <x:xf numFmtId="0" fontId="13" fillId="14" borderId="0" xfId="0" applyNumberFormat="1" applyFont="1" applyFill="1" applyBorder="1" applyAlignment="1">
      <x:alignment vertical="center" wrapText="1"/>
    </x:xf>
    <x:xf numFmtId="0" fontId="13" fillId="14" borderId="0" xfId="0" applyNumberFormat="1" applyFont="1" applyFill="1" applyBorder="1"/>
    <x:xf numFmtId="0" fontId="13" fillId="14" borderId="0" xfId="0" applyNumberFormat="1" applyFont="1" applyFill="1" applyBorder="1" applyAlignment="1">
      <x:alignment wrapText="1"/>
    </x:xf>
    <x:xf numFmtId="0" fontId="2" fillId="12" borderId="0" xfId="0" applyNumberFormat="1" applyFont="1" applyFill="1" applyBorder="1" applyAlignment="1">
      <x:alignment wrapText="1"/>
    </x:xf>
    <x:xf numFmtId="0" fontId="16" fillId="0" borderId="0" xfId="0" applyNumberFormat="1" applyFont="1" applyFill="1" applyBorder="1"/>
    <x:xf numFmtId="0" fontId="16" fillId="3" borderId="0" xfId="0" applyNumberFormat="1" applyFont="1" applyFill="1" applyBorder="1" applyAlignment="1">
      <x:alignment wrapText="1"/>
    </x:xf>
    <x:xf numFmtId="218" fontId="16" fillId="0" borderId="0" xfId="0" applyNumberFormat="1" applyFont="1" applyFill="1" applyBorder="1"/>
    <x:xf numFmtId="218" fontId="16" fillId="3" borderId="0" xfId="0" applyNumberFormat="1" applyFont="1" applyFill="1" applyBorder="1" applyAlignment="1">
      <x:alignment wrapText="1"/>
    </x:xf>
    <x:xf numFmtId="0" fontId="9" fillId="10" borderId="0" xfId="0" applyNumberFormat="1" applyFont="1" applyFill="1" applyBorder="1" applyAlignment="1">
      <x:alignment vertical="center" wrapText="1"/>
    </x:xf>
    <x:xf numFmtId="0" fontId="3" fillId="1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0" fillId="15" borderId="0" xfId="0" applyNumberFormat="1" applyFont="1" applyFill="1" applyBorder="1" applyAlignment="1">
      <x:alignment wrapText="1"/>
    </x:xf>
    <x:xf numFmtId="0" fontId="3" fillId="15" borderId="0" xfId="0" applyNumberFormat="1" applyFont="1" applyFill="1" applyBorder="1" applyAlignment="1">
      <x:alignment vertical="center" wrapText="1"/>
    </x:xf>
    <x:xf numFmtId="0" fontId="9" fillId="15" borderId="0" xfId="0" applyNumberFormat="1" applyFont="1" applyFill="1" applyBorder="1" applyAlignment="1">
      <x:alignment vertical="center" wrapText="1"/>
    </x:xf>
    <x:xf numFmtId="0" fontId="17" fillId="15" borderId="0" xfId="0" applyNumberFormat="1" applyFont="1" applyFill="1" applyBorder="1" applyAlignment="1">
      <x:alignment wrapText="1"/>
    </x:xf>
    <x:xf numFmtId="0" fontId="17" fillId="15" borderId="0" xfId="0" applyNumberFormat="1" applyFont="1" applyFill="1" applyBorder="1" applyAlignment="1">
      <x:alignment vertical="center" wrapText="1"/>
    </x:xf>
    <x:xf numFmtId="0" fontId="18" fillId="15" borderId="0" xfId="0" applyNumberFormat="1" applyFont="1" applyFill="1" applyBorder="1" applyAlignment="1">
      <x:alignment wrapText="1"/>
    </x:xf>
    <x:xf numFmtId="0" fontId="18" fillId="15" borderId="0" xfId="0" applyNumberFormat="1" applyFont="1" applyFill="1" applyBorder="1" applyAlignment="1">
      <x:alignment vertical="center" wrapText="1"/>
    </x:xf>
    <x:xf numFmtId="216" fontId="5" fillId="0" borderId="0" xfId="0" applyNumberFormat="1" applyFont="1" applyFill="1" applyBorder="1"/>
    <x:xf numFmtId="216" fontId="5" fillId="8" borderId="0" xfId="0" applyNumberFormat="1" applyFont="1" applyFill="1" applyBorder="1"/>
    <x:xf numFmtId="216" fontId="5" fillId="0" borderId="3" xfId="0" applyNumberFormat="1" applyFont="1" applyFill="1" applyBorder="1"/>
    <x:xf numFmtId="216" fontId="5" fillId="0" borderId="4" xfId="0" applyNumberFormat="1" applyFont="1" applyFill="1" applyBorder="1"/>
    <x:xf numFmtId="0" fontId="19" fillId="3" borderId="0" xfId="0" applyNumberFormat="1" applyFont="1" applyFill="1" applyBorder="1" applyAlignment="1">
      <x:alignment wrapText="1"/>
    </x:xf>
    <x:xf numFmtId="219" fontId="19" fillId="3" borderId="0" xfId="0" applyNumberFormat="1" applyFont="1" applyFill="1" applyBorder="1" applyAlignment="1">
      <x:alignment wrapText="1"/>
    </x:xf>
    <x:xf numFmtId="0" fontId="20" fillId="3" borderId="0" xfId="0" applyNumberFormat="1" applyFont="1" applyFill="1" applyBorder="1" applyAlignment="1">
      <x:alignment wrapText="1"/>
    </x:xf>
    <x:xf numFmtId="219" fontId="20" fillId="3" borderId="0" xfId="0" applyNumberFormat="1" applyFont="1" applyFill="1" applyBorder="1" applyAlignment="1">
      <x:alignment wrapText="1"/>
    </x:xf>
  </x:cellXfs>
  <x:cellStyles count="1">
    <x:cellStyle name="Normal" xfId="0"/>
  </x:cellStyles>
  <x:dxfs count="6">
    <x:dxf>
      <x:font>
        <x:b/>
        <x:color rgb="FF006100"/>
      </x:font>
      <x:fill>
        <x:patternFill>
          <x:bgColor rgb="FFE2F0D9"/>
        </x:patternFill>
      </x:fill>
    </x:dxf>
    <x:dxf>
      <x:font>
        <x:b/>
        <x:color rgb="FFC00000"/>
      </x:font>
      <x:fill>
        <x:patternFill>
          <x:bgColor rgb="FFF4CCCC"/>
        </x:patternFill>
      </x:fill>
    </x:dxf>
    <x:dxf>
      <x:font>
        <x:b/>
        <x:color rgb="FF006100"/>
      </x:font>
      <x:fill>
        <x:patternFill>
          <x:bgColor rgb="FFE2F0D9"/>
        </x:patternFill>
      </x:fill>
    </x:dxf>
    <x:dxf>
      <x:font>
        <x:b/>
        <x:color rgb="FFC00000"/>
      </x:font>
      <x:fill>
        <x:patternFill>
          <x:bgColor rgb="FFF4CCCC"/>
        </x:patternFill>
      </x:fill>
    </x:dxf>
    <x:dxf>
      <x:font>
        <x:b/>
        <x:color rgb="FF006100"/>
      </x:font>
      <x:fill>
        <x:patternFill patternType="solid">
          <x:bgColor rgb="FFE2F0D9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</x:dxfs>
</x:styleSheet>
</file>

<file path=xl/_rels/workbook.xml.rels><?xml version="1.0" encoding="utf-8"?><Relationships xmlns="http://schemas.openxmlformats.org/package/2006/relationships"><Relationship Type="http://schemas.openxmlformats.org/officeDocument/2006/relationships/styles" Target="/xl/styles.xml" Id="R96b063612fca457d" /><Relationship Type="http://schemas.openxmlformats.org/officeDocument/2006/relationships/theme" Target="/xl/theme/theme1.xml" Id="R9ff72050a59540ea" /><Relationship Type="http://schemas.openxmlformats.org/officeDocument/2006/relationships/sharedStrings" Target="/xl/sharedStrings.xml" Id="R0399e71932f1453c" /><Relationship Type="http://schemas.openxmlformats.org/officeDocument/2006/relationships/worksheet" Target="/xl/worksheets/sheet1.xml" Id="R7d58f689d67a4a87" /><Relationship Type="http://schemas.openxmlformats.org/officeDocument/2006/relationships/worksheet" Target="/xl/worksheets/sheet5.xml" Id="R350627ba658542c1" /><Relationship Type="http://schemas.openxmlformats.org/officeDocument/2006/relationships/worksheet" Target="/xl/worksheets/sheet6.xml" Id="R68718803b8654455" /><Relationship Type="http://schemas.openxmlformats.org/officeDocument/2006/relationships/worksheet" Target="/xl/worksheets/sheet7.xml" Id="Rcf2625fa0ae4485a" /><Relationship Type="http://schemas.openxmlformats.org/officeDocument/2006/relationships/worksheet" Target="/xl/worksheets/sheet8.xml" Id="R3d3f2bba847e425b" /><Relationship Type="http://schemas.microsoft.com/office/2017/10/relationships/person" Target="/xl/persons/person.xml" Id="R4ee38f47b6784fad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f6810c9709b34d5a" /></Relationships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Apple Gross Margin by Business Mix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Products GM</c:v>
          </c:tx>
          <c:marker>
            <c:symbol val="none"/>
          </c:marker>
          <c:cat>
            <c:strRef>
              <c:f>'AAPL Margin'!$G$5:$G$7</c:f>
              <c:strCache>
                <c:ptCount val="0"/>
              </c:strCache>
            </c:strRef>
          </c:cat>
          <c:val>
            <c:numRef>
              <c:f>'AAPL Margin'!$H$5:$H$7</c:f>
              <c:numCache>
                <c:formatCode>0.0%</c:formatCode>
                <c:ptCount val="0"/>
              </c:numCache>
            </c:numRef>
          </c:val>
          <c:smooth val="0"/>
        </c:ser>
        <c:ser>
          <c:idx val="1"/>
          <c:order val="1"/>
          <c:tx>
            <c:v>Services GM</c:v>
          </c:tx>
          <c:marker>
            <c:symbol val="none"/>
          </c:marker>
          <c:cat>
            <c:strRef>
              <c:f>'AAPL Margin'!$G$5:$G$7</c:f>
              <c:strCache>
                <c:ptCount val="0"/>
              </c:strCache>
            </c:strRef>
          </c:cat>
          <c:val>
            <c:numRef>
              <c:f>'AAPL Margin'!$I$5:$I$7</c:f>
              <c:numCache>
                <c:formatCode>0.0%</c:formatCode>
                <c:ptCount val="0"/>
              </c:numCache>
            </c:numRef>
          </c:val>
          <c:smooth val="0"/>
        </c:ser>
        <c:ser>
          <c:idx val="2"/>
          <c:order val="2"/>
          <c:tx>
            <c:v>Total GM</c:v>
          </c:tx>
          <c:marker>
            <c:symbol val="none"/>
          </c:marker>
          <c:cat>
            <c:strRef>
              <c:f>'AAPL Margin'!$G$5:$G$7</c:f>
              <c:strCache>
                <c:ptCount val="0"/>
              </c:strCache>
            </c:strRef>
          </c:cat>
          <c:val>
            <c:numRef>
              <c:f>'AAPL Margin'!$J$5:$J$7</c:f>
              <c:numCache>
                <c:formatCode>0.0%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  <c:max val="0.8"/>
          <c:min val="0.25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2.xml><?xml version="1.0" encoding="utf-8"?>
<xdr:wsDr xmlns:xdr="http://schemas.openxmlformats.org/drawingml/2006/spreadsheetDrawing">
  <xdr:twoCellAnchor>
    <xdr:from>
      <xdr:col>6</xdr:col>
      <xdr:colOff>0</xdr:colOff>
      <xdr:row>8</xdr:row>
      <xdr:rowOff>0</xdr:rowOff>
    </xdr:from>
    <xdr:to>
      <xdr:col>12</xdr:col>
      <xdr:colOff>0</xdr:colOff>
      <xdr:row>25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6810c9709b34d5a"/>
        </a:graphicData>
      </a:graphic>
    </xdr:graphicFrame>
    <xdr:clientData/>
  </xdr:twoCellAnchor>
</xdr:wsDr>
</file>

<file path=xl/persons/person.xml><?xml version="1.0" encoding="utf-8"?>
<xltc:personList xmlns:xltc="http://schemas.microsoft.com/office/spreadsheetml/2018/threadedcomments">
  <xltc:person displayName="Rishabb Shankar" id="{B72E4ED9-3250-4C6B-8690-8D0A5BD12053}"/>
  <xltc:person displayName="Rishabb Shankar" id="{14600C4A-AD2B-4F21-9191-F70C4732BD6D}"/>
  <xltc:person displayName="Rishabb Shankar" id="{2984F40F-AB62-4BF6-B70A-3EA3F3B4B10D}"/>
  <xltc:person displayName="Rishabb Shankar" id="{A775567C-70E6-49A7-867A-F77CA88F0A39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4.xml><?xml version="1.0" encoding="utf-8"?>
<xltc:ThreadedComments xmlns:xltc="http://schemas.microsoft.com/office/spreadsheetml/2018/threadedcomments">
  <xltc:threadedComment ref="D6" dT="2026-09-01T00:50:12.836" personId="{B72E4ED9-3250-4C6B-8690-8D0A5BD12053}" id="{9E7E2B89-ACE3-4333-ADD1-110ADC7710C8}">
    <xltc:text>Source: Apple Inc. 2024 Form 10-K, Products and Services Performance. See Sources sheet.</xltc:text>
  </xltc:threadedComment>
  <xltc:threadedComment ref="D9" dT="2026-09-01T00:50:12.836" personId="{B72E4ED9-3250-4C6B-8690-8D0A5BD12053}" id="{DE63E614-0F42-414C-8442-DF5805AC7E76}">
    <xltc:text>Source: Apple Inc. 2024 Form 10-K, Products gross margin table. See Sources sheet.</xltc:text>
  </xltc:threadedComment>
  <xltc:threadedComment ref="B24" dT="2026-09-01T00:50:12.836" personId="{B72E4ED9-3250-4C6B-8690-8D0A5BD12053}" id="{005F4939-EF9D-4F11-A026-306B010DD7DD}">
    <xltc:text>Analytical attribution, not an Apple-reported metric. Uses midpoint segment margins to split the exact 2022–2024 change into mix and within-segment effects without leaving an interaction residual.</xltc:text>
  </xltc:threadedComment>
  <xltc:threadedComment ref="B31" dT="2026-09-01T00:50:12.836" personId="{B72E4ED9-3250-4C6B-8690-8D0A5BD12053}" id="{8DE15D4F-E6B0-4CFA-B166-3D972787088D}">
    <xltc:text>Sensitivity, not company guidance. Reallocates 1 percentage point of sales from Products to Services using 2024 segment margins.</xltc:text>
  </xltc:threadedComment>
</xltc:ThreadedComments>
</file>

<file path=xl/threadedcomments/threadedcomment5.xml><?xml version="1.0" encoding="utf-8"?>
<xltc:ThreadedComments xmlns:xltc="http://schemas.microsoft.com/office/spreadsheetml/2018/threadedcomments">
  <xltc:threadedComment ref="D5" dT="2026-09-01T00:50:12.862" personId="{B72E4ED9-3250-4C6B-8690-8D0A5BD12053}" id="{5B28F676-E837-4CB0-B4F1-0DFEA432A5DF}">
    <xltc:text>Source: Apple 2024 Form 10-K. See Sources sheet.</xltc:text>
  </xltc:threadedComment>
  <xltc:threadedComment ref="D6" dT="2026-09-01T00:50:12.862" personId="{B72E4ED9-3250-4C6B-8690-8D0A5BD12053}" id="{F831CAFE-1796-4A26-82FC-CA5BDB59A466}">
    <xltc:text>Source: Microsoft FY2024 official investor financial statements. See Sources sheet.</xltc:text>
  </xltc:threadedComment>
  <xltc:threadedComment ref="D7" dT="2026-09-01T00:50:12.862" personId="{B72E4ED9-3250-4C6B-8690-8D0A5BD12053}" id="{8911B5E5-3927-43E0-905C-244F8E2DE135}">
    <xltc:text>Source: Alphabet 2024 Form 10-K. See Sources sheet.</xltc:text>
  </xltc:threadedComment>
  <xltc:threadedComment ref="D8" dT="2026-09-01T00:50:12.862" personId="{B72E4ED9-3250-4C6B-8690-8D0A5BD12053}" id="{1888AF6D-F6ED-4FE7-9E1A-2445C7310D36}">
    <xltc:text>Source: Dell FY2025 Form 10-K. See Sources sheet.</xltc:text>
  </xltc:threadedComment>
  <xltc:threadedComment ref="D9" dT="2026-09-01T00:50:12.862" personId="{B72E4ED9-3250-4C6B-8690-8D0A5BD12053}" id="{57B98581-F200-4921-9264-56F7499A202B}">
    <xltc:text>Source: HP FY2024 Form 10-K. See Sources sheet.</xltc:text>
  </xltc:threadedComment>
</xltc:ThreadedComments>
</file>

<file path=xl/worksheets/_rels/sheet5.xml.rels><?xml version="1.0" encoding="utf-8"?><Relationships xmlns="http://schemas.openxmlformats.org/package/2006/relationships"><Relationship Type="http://schemas.openxmlformats.org/officeDocument/2006/relationships/comments" Target="/xl/comments4.xml" Id="R1feecfe5921e4140" /><Relationship Type="http://schemas.openxmlformats.org/officeDocument/2006/relationships/vmlDrawing" Target="/xl/drawings/vmldrawing4.vml" Id="Raa49fb484e6b40c9" /><Relationship Type="http://schemas.microsoft.com/office/2017/10/relationships/threadedComment" Target="/xl/threadedcomments/threadedcomment4.xml" Id="R5d1ccb52a3f1403b" /><Relationship Type="http://schemas.openxmlformats.org/officeDocument/2006/relationships/drawing" Target="/xl/drawings/drawing2.xml" Id="R7147c9598e864dec" /></Relationships>
</file>

<file path=xl/worksheets/_rels/sheet6.xml.rels><?xml version="1.0" encoding="utf-8"?><Relationships xmlns="http://schemas.openxmlformats.org/package/2006/relationships"><Relationship Type="http://schemas.openxmlformats.org/officeDocument/2006/relationships/comments" Target="/xl/comments5.xml" Id="R2870442cacdb4c0b" /><Relationship Type="http://schemas.openxmlformats.org/officeDocument/2006/relationships/vmlDrawing" Target="/xl/drawings/vmldrawing5.vml" Id="R47da8c6fe2294505" /><Relationship Type="http://schemas.microsoft.com/office/2017/10/relationships/threadedComment" Target="/xl/threadedcomments/threadedcomment5.xml" Id="R2ff31996c24148d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6" hidden="0" customWidth="1"/>
    <x:col min="3" max="3" width="15" hidden="0" customWidth="1"/>
    <x:col min="4" max="4" width="12" hidden="0" customWidth="1"/>
    <x:col min="5" max="5" width="12" hidden="0" customWidth="1"/>
    <x:col min="6" max="6" width="12" hidden="0" customWidth="1"/>
  </x:cols>
  <x:sheetData>
    <x:row r="1" ht="28" customHeight="1">
      <x:c r="A1" s="3" t="str">
        <x:v>Apple — Gross Margin Bridge &amp; Competitive Benchmarking</x:v>
      </x:c>
      <x:c r="B1" s="3"/>
      <x:c r="C1" s="3"/>
      <x:c r="D1" s="3"/>
      <x:c r="E1" s="3"/>
      <x:c r="F1" s="3"/>
    </x:row>
    <x:row r="2">
      <x:c r="A2" s="96" t="str">
        <x:v>Source-backed segment-margin bridge, Services-mix sensitivity, peer benchmarking, and audit checks</x:v>
      </x:c>
      <x:c r="B2" s="96"/>
      <x:c r="C2" s="96"/>
      <x:c r="D2" s="96"/>
      <x:c r="E2" s="96"/>
      <x:c r="F2" s="96"/>
    </x:row>
    <x:row r="4">
      <x:c r="A4" s="8" t="str">
        <x:v>Headline Results</x:v>
      </x:c>
      <x:c r="B4" s="8"/>
      <x:c r="C4" s="8"/>
      <x:c r="D4" s="8"/>
      <x:c r="E4" s="8"/>
      <x:c r="F4" s="8"/>
    </x:row>
    <x:row r="5">
      <x:c r="A5" s="62" t="str">
        <x:v>FY2022–FY2024 total GM expansion</x:v>
      </x:c>
      <x:c r="B5" s="108" t="n">
        <x:f>'AAPL Margin'!B23</x:f>
        <x:v>289.6719253873847</x:v>
      </x:c>
      <x:c r="C5" s="59"/>
      <x:c r="D5" s="59"/>
      <x:c r="E5" s="59"/>
      <x:c r="F5" s="59"/>
    </x:row>
    <x:row r="6">
      <x:c r="A6" s="62" t="str">
        <x:v>Services mix contribution</x:v>
      </x:c>
      <x:c r="B6" s="108" t="n">
        <x:f>'AAPL Margin'!B24</x:f>
        <x:v>172.47547966896042</x:v>
      </x:c>
      <x:c r="C6" s="59"/>
      <x:c r="D6" s="59"/>
      <x:c r="E6" s="59"/>
      <x:c r="F6" s="59"/>
    </x:row>
    <x:row r="7">
      <x:c r="A7" s="62" t="str">
        <x:v>Within-segment contribution</x:v>
      </x:c>
      <x:c r="B7" s="108" t="n">
        <x:f>'AAPL Margin'!B25</x:f>
        <x:v>117.19644571842417</x:v>
      </x:c>
      <x:c r="C7" s="59"/>
      <x:c r="D7" s="59"/>
      <x:c r="E7" s="59"/>
      <x:c r="F7" s="59"/>
    </x:row>
    <x:row r="8">
      <x:c r="A8" s="62" t="str">
        <x:v>1 pt mix shift sensitivity</x:v>
      </x:c>
      <x:c r="B8" s="108" t="n">
        <x:f>'AAPL Margin'!B31</x:f>
        <x:v>36.69973881933684</x:v>
      </x:c>
      <x:c r="C8" s="59"/>
      <x:c r="D8" s="59"/>
      <x:c r="E8" s="59"/>
      <x:c r="F8" s="59"/>
    </x:row>
    <x:row r="9">
      <x:c r="A9" s="62" t="str">
        <x:v>GM lead vs. Dell/HP avg.</x:v>
      </x:c>
      <x:c r="B9" s="109" t="n">
        <x:f>'Peer Comps'!B20</x:f>
        <x:v>24.055802407623162</x:v>
      </x:c>
      <x:c r="C9" s="59"/>
      <x:c r="D9" s="59"/>
      <x:c r="E9" s="59"/>
      <x:c r="F9" s="59"/>
    </x:row>
    <x:row r="10">
      <x:c r="A10" s="62" t="str">
        <x:v>Operating-margin lead</x:v>
      </x:c>
      <x:c r="B10" s="109" t="n">
        <x:f>'Peer Comps'!B21</x:f>
        <x:v>24.68277359547939</x:v>
      </x:c>
      <x:c r="C10" s="59"/>
      <x:c r="D10" s="59"/>
      <x:c r="E10" s="59"/>
      <x:c r="F10" s="59"/>
    </x:row>
    <x:row r="11">
      <x:c r="A11" s="62" t="str">
        <x:v>2024 asset turnover</x:v>
      </x:c>
      <x:c r="B11" s="110" t="n">
        <x:f>'Peer Comps'!K5</x:f>
        <x:v>1.0898973330564703</x:v>
      </x:c>
      <x:c r="C11" s="59"/>
      <x:c r="D11" s="59"/>
      <x:c r="E11" s="59"/>
      <x:c r="F11" s="59"/>
    </x:row>
    <x:row r="14">
      <x:c r="A14" s="8" t="str">
        <x:v>Resume-Ready Project Language</x:v>
      </x:c>
      <x:c r="B14" s="8"/>
      <x:c r="C14" s="8"/>
      <x:c r="D14" s="8"/>
      <x:c r="E14" s="8"/>
      <x:c r="F14" s="8"/>
    </x:row>
    <x:row r="15" ht="32" customHeight="1">
      <x:c r="A15" s="116" t="str">
        <x:v>Apple — Decomposed the 290 bps increase in consolidated gross margin from FY2022–FY2024, attributing 172 bps to higher Services mix and 117 bps to within-segment margin gains; estimated a 1 pt shift toward Services adds ~37 bps.</x:v>
      </x:c>
      <x:c r="B15" s="116"/>
      <x:c r="C15" s="116"/>
      <x:c r="D15" s="116"/>
      <x:c r="E15" s="116"/>
      <x:c r="F15" s="116"/>
    </x:row>
    <x:row r="16" ht="32" customHeight="1">
      <x:c r="A16" s="116"/>
      <x:c r="B16" s="116"/>
      <x:c r="C16" s="116"/>
      <x:c r="D16" s="116"/>
      <x:c r="E16" s="116"/>
      <x:c r="F16" s="116"/>
    </x:row>
    <x:row r="18" ht="32" customHeight="1">
      <x:c r="A18" s="116" t="str">
        <x:v>Apple peer benchmark — Compared Apple with Dell/HP hardware peers and Microsoft/Alphabet platform benchmarks; Apple led hardware averages by 24.1 pts of gross margin and 24.7 pts of operating margin while maintaining 1.09x asset turnover.</x:v>
      </x:c>
      <x:c r="B18" s="116"/>
      <x:c r="C18" s="116"/>
      <x:c r="D18" s="116"/>
      <x:c r="E18" s="116"/>
      <x:c r="F18" s="116"/>
    </x:row>
    <x:row r="19" ht="32" customHeight="1">
      <x:c r="A19" s="116"/>
      <x:c r="B19" s="116"/>
      <x:c r="C19" s="116"/>
      <x:c r="D19" s="116"/>
      <x:c r="E19" s="116"/>
      <x:c r="F19" s="116"/>
    </x:row>
    <x:row r="22">
      <x:c r="A22" s="174" t="str">
        <x:v>Important: this workbook reconstructs the lost Apple analysis from official filings and explicit assumptions; it does not claim to recover the original file. Blue-font cells are editable assumptions. See AAPL Margin, Peer Comps, Checks, and Sources for the audit trail.</x:v>
      </x:c>
      <x:c r="B22" s="174"/>
      <x:c r="C22" s="174"/>
      <x:c r="D22" s="174"/>
    </x:row>
    <x:row r="23">
      <x:c r="A23" s="174"/>
      <x:c r="B23" s="174"/>
      <x:c r="C23" s="174"/>
      <x:c r="D23" s="174"/>
    </x:row>
    <x:row r="24">
      <x:c r="A24" s="174"/>
      <x:c r="B24" s="174"/>
      <x:c r="C24" s="174"/>
      <x:c r="D24" s="174"/>
    </x:row>
    <x:row r="25">
      <x:c r="A25" s="174"/>
      <x:c r="B25" s="174"/>
      <x:c r="C25" s="174"/>
      <x:c r="D25" s="174"/>
    </x:row>
    <x:row r="26">
      <x:c r="A26" s="174"/>
      <x:c r="B26" s="174"/>
      <x:c r="C26" s="174"/>
      <x:c r="D26" s="174"/>
    </x:row>
  </x:sheetData>
  <x:mergeCells count="7">
    <x:mergeCell ref="A1:F1"/>
    <x:mergeCell ref="A2:F2"/>
    <x:mergeCell ref="A4:F4"/>
    <x:mergeCell ref="A14:F14"/>
    <x:mergeCell ref="A15:F16"/>
    <x:mergeCell ref="A18:F19"/>
    <x:mergeCell ref="A22:D26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5" hidden="0" customWidth="1"/>
    <x:col min="3" max="3" width="42" hidden="0" customWidth="1"/>
    <x:col min="4" max="4" width="16" hidden="0" customWidth="1"/>
    <x:col min="5" max="5" width="16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</x:cols>
  <x:sheetData>
    <x:row r="1" ht="28" customHeight="1">
      <x:c r="A1" s="3" t="str">
        <x:v>Apple — Gross Margin Bridge &amp; Services-Mix Sensitivity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>
      <x:c r="A2" s="6" t="str">
        <x:v>Reported Products/Services data from Apple Form 10-K; mix bridge uses midpoint (Shapley-equivalent) attribution. $ in millions.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</x:row>
    <x:row r="4">
      <x:c r="A4" s="8" t="str">
        <x:v>Reported Financials</x:v>
      </x:c>
      <x:c r="B4" s="8"/>
      <x:c r="C4" s="8"/>
      <x:c r="D4" s="8"/>
      <x:c r="G4" s="14" t="str">
        <x:v>Year</x:v>
      </x:c>
      <x:c r="H4" s="14" t="str">
        <x:v>Products GM</x:v>
      </x:c>
      <x:c r="I4" s="14" t="str">
        <x:v>Services GM</x:v>
      </x:c>
      <x:c r="J4" s="14" t="str">
        <x:v>Total GM</x:v>
      </x:c>
    </x:row>
    <x:row r="5">
      <x:c r="A5" s="14" t="str">
        <x:v>Metric</x:v>
      </x:c>
      <x:c r="B5" s="14" t="str">
        <x:v>2022A</x:v>
      </x:c>
      <x:c r="C5" s="14" t="str">
        <x:v>2023A</x:v>
      </x:c>
      <x:c r="D5" s="14" t="str">
        <x:v>2024A</x:v>
      </x:c>
      <x:c r="G5" t="str">
        <x:f>B$5</x:f>
        <x:v>2022A</x:v>
      </x:c>
      <x:c r="H5" s="45" t="n">
        <x:f>B$12</x:f>
        <x:v>0.3628347970739945</x:v>
      </x:c>
      <x:c r="I5" s="45" t="n">
        <x:f>B$13</x:f>
        <x:v>0.7174544663313238</x:v>
      </x:c>
      <x:c r="J5" s="45" t="n">
        <x:f>B$14</x:f>
        <x:v>0.43309630561360085</x:v>
      </x:c>
    </x:row>
    <x:row r="6">
      <x:c r="A6" t="str">
        <x:v>Products net sales</x:v>
      </x:c>
      <x:c r="B6" s="16" t="n">
        <x:v>316199</x:v>
      </x:c>
      <x:c r="C6" s="16" t="n">
        <x:v>298085</x:v>
      </x:c>
      <x:c r="D6" s="16" t="n">
        <x:v>294866</x:v>
      </x:c>
      <x:c r="G6" t="str">
        <x:f>C$5</x:f>
        <x:v>2023A</x:v>
      </x:c>
      <x:c r="H6" s="45" t="n">
        <x:f>C$12</x:f>
        <x:v>0.3650066256269185</x:v>
      </x:c>
      <x:c r="I6" s="45" t="n">
        <x:f>C$13</x:f>
        <x:v>0.708274647887324</x:v>
      </x:c>
      <x:c r="J6" s="45" t="n">
        <x:f>C$14</x:f>
        <x:v>0.4413112957720756</x:v>
      </x:c>
    </x:row>
    <x:row r="7">
      <x:c r="A7" t="str">
        <x:v>Services net sales</x:v>
      </x:c>
      <x:c r="B7" s="16" t="n">
        <x:v>78129</x:v>
      </x:c>
      <x:c r="C7" s="16" t="n">
        <x:v>85200</x:v>
      </x:c>
      <x:c r="D7" s="16" t="n">
        <x:v>96169</x:v>
      </x:c>
      <x:c r="G7" t="str">
        <x:f>D$5</x:f>
        <x:v>2024A</x:v>
      </x:c>
      <x:c r="H7" s="45" t="n">
        <x:f>D$12</x:f>
        <x:v>0.37180617636485724</x:v>
      </x:c>
      <x:c r="I7" s="45" t="n">
        <x:f>D$13</x:f>
        <x:v>0.7388035645582256</x:v>
      </x:c>
      <x:c r="J7" s="45" t="n">
        <x:f>D$14</x:f>
        <x:v>0.4620634981523393</x:v>
      </x:c>
    </x:row>
    <x:row r="8">
      <x:c r="A8" s="25" t="str">
        <x:v>Total net sales</x:v>
      </x:c>
      <x:c r="B8" s="23" t="n">
        <x:f>B6+B7</x:f>
        <x:v>394328</x:v>
      </x:c>
      <x:c r="C8" s="23" t="n">
        <x:f>C6+C7</x:f>
        <x:v>383285</x:v>
      </x:c>
      <x:c r="D8" s="23" t="n">
        <x:f>D6+D7</x:f>
        <x:v>391035</x:v>
      </x:c>
    </x:row>
    <x:row r="9">
      <x:c r="A9" t="str">
        <x:v>Products gross profit</x:v>
      </x:c>
      <x:c r="B9" s="16" t="n">
        <x:v>114728</x:v>
      </x:c>
      <x:c r="C9" s="16" t="n">
        <x:v>108803</x:v>
      </x:c>
      <x:c r="D9" s="16" t="n">
        <x:v>109633</x:v>
      </x:c>
    </x:row>
    <x:row r="10">
      <x:c r="A10" t="str">
        <x:v>Services gross profit</x:v>
      </x:c>
      <x:c r="B10" s="16" t="n">
        <x:v>56054</x:v>
      </x:c>
      <x:c r="C10" s="16" t="n">
        <x:v>60345</x:v>
      </x:c>
      <x:c r="D10" s="16" t="n">
        <x:v>71050</x:v>
      </x:c>
    </x:row>
    <x:row r="11">
      <x:c r="A11" s="25" t="str">
        <x:v>Total gross profit</x:v>
      </x:c>
      <x:c r="B11" s="23" t="n">
        <x:f>B9+B10</x:f>
        <x:v>170782</x:v>
      </x:c>
      <x:c r="C11" s="23" t="n">
        <x:f>C9+C10</x:f>
        <x:v>169148</x:v>
      </x:c>
      <x:c r="D11" s="23" t="n">
        <x:f>D9+D10</x:f>
        <x:v>180683</x:v>
      </x:c>
    </x:row>
    <x:row r="12">
      <x:c r="A12" s="25" t="str">
        <x:v>Products gross margin</x:v>
      </x:c>
      <x:c r="B12" s="44" t="n">
        <x:f>B9/B6</x:f>
        <x:v>0.3628347970739945</x:v>
      </x:c>
      <x:c r="C12" s="44" t="n">
        <x:f>C9/C6</x:f>
        <x:v>0.3650066256269185</x:v>
      </x:c>
      <x:c r="D12" s="44" t="n">
        <x:f>D9/D6</x:f>
        <x:v>0.37180617636485724</x:v>
      </x:c>
    </x:row>
    <x:row r="13">
      <x:c r="A13" s="25" t="str">
        <x:v>Services gross margin</x:v>
      </x:c>
      <x:c r="B13" s="44" t="n">
        <x:f>B10/B7</x:f>
        <x:v>0.7174544663313238</x:v>
      </x:c>
      <x:c r="C13" s="44" t="n">
        <x:f>C10/C7</x:f>
        <x:v>0.708274647887324</x:v>
      </x:c>
      <x:c r="D13" s="44" t="n">
        <x:f>D10/D7</x:f>
        <x:v>0.7388035645582256</x:v>
      </x:c>
    </x:row>
    <x:row r="14">
      <x:c r="A14" s="25" t="str">
        <x:v>Total gross margin</x:v>
      </x:c>
      <x:c r="B14" s="44" t="n">
        <x:f>B11/B8</x:f>
        <x:v>0.43309630561360085</x:v>
      </x:c>
      <x:c r="C14" s="44" t="n">
        <x:f>C11/C8</x:f>
        <x:v>0.4413112957720756</x:v>
      </x:c>
      <x:c r="D14" s="44" t="n">
        <x:f>D11/D8</x:f>
        <x:v>0.4620634981523393</x:v>
      </x:c>
    </x:row>
    <x:row r="15">
      <x:c r="A15" s="25" t="str">
        <x:v>Services sales mix</x:v>
      </x:c>
      <x:c r="B15" s="44" t="n">
        <x:f>B7/B8</x:f>
        <x:v>0.19813201192915542</x:v>
      </x:c>
      <x:c r="C15" s="44" t="n">
        <x:f>C7/C8</x:f>
        <x:v>0.222288897295746</x:v>
      </x:c>
      <x:c r="D15" s="44" t="n">
        <x:f>D7/D8</x:f>
        <x:v>0.2459345071413045</x:v>
      </x:c>
    </x:row>
    <x:row r="16">
      <x:c r="A16" s="25" t="str">
        <x:v>Operating income</x:v>
      </x:c>
      <x:c r="B16" s="16" t="n">
        <x:v>119437</x:v>
      </x:c>
      <x:c r="C16" s="16" t="n">
        <x:v>114301</x:v>
      </x:c>
      <x:c r="D16" s="16" t="n">
        <x:v>123216</x:v>
      </x:c>
    </x:row>
    <x:row r="17">
      <x:c r="A17" s="25" t="str">
        <x:v>Operating margin</x:v>
      </x:c>
      <x:c r="B17" s="44" t="n">
        <x:f>B16/B8</x:f>
        <x:v>0.30288744395528594</x:v>
      </x:c>
      <x:c r="C17" s="44" t="n">
        <x:f>C16/C8</x:f>
        <x:v>0.2982141226502472</x:v>
      </x:c>
      <x:c r="D17" s="44" t="n">
        <x:f>D16/D8</x:f>
        <x:v>0.31510222870075566</x:v>
      </x:c>
    </x:row>
    <x:row r="18">
      <x:c r="A18" t="str">
        <x:v>Total assets</x:v>
      </x:c>
      <x:c r="B18" s="16" t="n">
        <x:v>352755</x:v>
      </x:c>
      <x:c r="C18" s="16" t="n">
        <x:v>352583</x:v>
      </x:c>
      <x:c r="D18" s="16" t="n">
        <x:v>364980</x:v>
      </x:c>
    </x:row>
    <x:row r="21">
      <x:c r="A21" s="8" t="str">
        <x:v>FY2022–FY2024 Gross-Margin Bridge</x:v>
      </x:c>
      <x:c r="B21" s="8"/>
      <x:c r="C21" s="8"/>
      <x:c r="D21" s="8"/>
    </x:row>
    <x:row r="22">
      <x:c r="A22" s="14" t="str">
        <x:v>Bridge component</x:v>
      </x:c>
      <x:c r="B22" s="14" t="str">
        <x:v>Impact</x:v>
      </x:c>
      <x:c r="C22" s="14" t="str">
        <x:v>Interpretation</x:v>
      </x:c>
    </x:row>
    <x:row r="23">
      <x:c r="A23" s="55" t="str">
        <x:v>Reported total GM expansion</x:v>
      </x:c>
      <x:c r="B23" s="74" t="n">
        <x:f>(D14-B14)*10000</x:f>
        <x:v>289.6719253873847</x:v>
      </x:c>
      <x:c r="C23" s="29" t="str">
        <x:v>Consolidated GM rose from 43.3% to 46.2%</x:v>
      </x:c>
    </x:row>
    <x:row r="24">
      <x:c r="A24" s="55" t="str">
        <x:v>Services mix effect</x:v>
      </x:c>
      <x:c r="B24" s="74" t="n">
        <x:f>(D15-B15)*(((B13+D13)/2)-((B12+D12)/2))*10000</x:f>
        <x:v>172.47547966896042</x:v>
      </x:c>
      <x:c r="C24" s="29" t="str">
        <x:v>Higher Services sales mix, holding segment economics at midpoint margins</x:v>
      </x:c>
    </x:row>
    <x:row r="25">
      <x:c r="A25" s="55" t="str">
        <x:v>Within-segment margin effect</x:v>
      </x:c>
      <x:c r="B25" s="74" t="n">
        <x:f>(((B15+D15)/2)*(D13-B13)+(1-(B15+D15)/2)*(D12-B12))*10000</x:f>
        <x:v>117.19644571842417</x:v>
      </x:c>
      <x:c r="C25" s="29" t="str">
        <x:v>Improvement in Products and Services segment margins</x:v>
      </x:c>
    </x:row>
    <x:row r="26">
      <x:c r="A26" s="59" t="str">
        <x:v>Bridge reconciliation</x:v>
      </x:c>
      <x:c r="B26" s="75" t="n">
        <x:f>B24+B25-B23</x:f>
        <x:v>-1.1368683772161603e-13</x:v>
      </x:c>
      <x:c r="C26" s="76" t="str">
        <x:v>Should equal 0 bps</x:v>
      </x:c>
    </x:row>
    <x:row r="28">
      <x:c r="G28" s="78" t="str">
        <x:v>Resume-ready result: Apple’s consolidated gross margin expanded 290 bps from FY2022–FY2024; midpoint decomposition attributes 172 bps to higher Services mix and 117 bps to within-segment margin gains. A 1 pt shift toward Services adds ~37 bps.</x:v>
      </x:c>
      <x:c r="H28" s="78"/>
      <x:c r="I28" s="78"/>
      <x:c r="J28" s="78"/>
      <x:c r="K28" s="78"/>
      <x:c r="L28" s="78"/>
    </x:row>
    <x:row r="29">
      <x:c r="A29" s="8" t="str">
        <x:v>Services-Mix Sensitivity</x:v>
      </x:c>
      <x:c r="B29" s="8"/>
      <x:c r="C29" s="8"/>
      <x:c r="D29" s="8"/>
      <x:c r="G29" s="78"/>
      <x:c r="H29" s="78"/>
      <x:c r="I29" s="78"/>
      <x:c r="J29" s="78"/>
      <x:c r="K29" s="78"/>
      <x:c r="L29" s="78"/>
    </x:row>
    <x:row r="30">
      <x:c r="A30" s="14" t="str">
        <x:v>Sensitivity</x:v>
      </x:c>
      <x:c r="B30" s="14" t="str">
        <x:v>Impact</x:v>
      </x:c>
      <x:c r="C30" s="14" t="str">
        <x:v>Method</x:v>
      </x:c>
      <x:c r="G30" s="78"/>
      <x:c r="H30" s="78"/>
      <x:c r="I30" s="78"/>
      <x:c r="J30" s="78"/>
      <x:c r="K30" s="78"/>
      <x:c r="L30" s="78"/>
    </x:row>
    <x:row r="31">
      <x:c r="A31" s="59" t="str">
        <x:v>1 pt sales shift: Products → Services</x:v>
      </x:c>
      <x:c r="B31" s="75" t="n">
        <x:f>(D13-D12)*0.01*10000</x:f>
        <x:v>36.69973881933684</x:v>
      </x:c>
      <x:c r="C31" s="76" t="str">
        <x:v>Uses 2024 segment gross-margin spread</x:v>
      </x:c>
      <x:c r="G31" s="78"/>
      <x:c r="H31" s="78"/>
      <x:c r="I31" s="78"/>
      <x:c r="J31" s="78"/>
      <x:c r="K31" s="78"/>
      <x:c r="L31" s="78"/>
    </x:row>
    <x:row r="32">
      <x:c r="A32" s="59" t="str">
        <x:v>10% increase in Services sales</x:v>
      </x:c>
      <x:c r="B32" s="75" t="n">
        <x:f>(((D9+D10+D7*10%*D13)/(D6+D7*110%))-D14)*10000</x:f>
        <x:v>66.42628038501131</x:v>
      </x:c>
      <x:c r="C32" s="76" t="str">
        <x:v>Products sales held constant; segment margins held at 2024 levels</x:v>
      </x:c>
      <x:c r="G32" s="78"/>
      <x:c r="H32" s="78"/>
      <x:c r="I32" s="78"/>
      <x:c r="J32" s="78"/>
      <x:c r="K32" s="78"/>
      <x:c r="L32" s="78"/>
    </x:row>
    <x:row r="35">
      <x:c r="A35" s="14" t="str">
        <x:v>Services growth vs. 2024</x:v>
      </x:c>
      <x:c r="B35" s="14" t="str">
        <x:v>Pro forma Services sales</x:v>
      </x:c>
      <x:c r="C35" s="14" t="str">
        <x:v>Pro forma total sales</x:v>
      </x:c>
      <x:c r="D35" s="14" t="str">
        <x:v>Pro forma total GM</x:v>
      </x:c>
      <x:c r="E35" s="14" t="str">
        <x:v>GM impact</x:v>
      </x:c>
    </x:row>
    <x:row r="36">
      <x:c r="A36" s="17" t="n">
        <x:v>-0.1</x:v>
      </x:c>
      <x:c r="B36" s="77" t="n">
        <x:f>$D$7*(1+A36)</x:f>
        <x:v>86552.1</x:v>
      </x:c>
      <x:c r="C36" s="77" t="n">
        <x:f>$D$6+B36</x:f>
        <x:v>381418.1</x:v>
      </x:c>
      <x:c r="D36" s="45" t="n">
        <x:f>($D$9+B36*$D$13)/C36</x:f>
        <x:v>0.45508590179648006</x:v>
      </x:c>
      <x:c r="E36" s="73" t="n">
        <x:f>(D36-$D$14)*10000</x:f>
        <x:v>-69.77596355859261</x:v>
      </x:c>
    </x:row>
    <x:row r="37">
      <x:c r="A37" s="17" t="n">
        <x:v>-0.05</x:v>
      </x:c>
      <x:c r="B37" s="77" t="n">
        <x:f>$D$7*(1+A37)</x:f>
        <x:v>91360.55</x:v>
      </x:c>
      <x:c r="C37" s="77" t="n">
        <x:f>$D$6+B37</x:f>
        <x:v>386226.55</x:v>
      </x:c>
      <x:c r="D37" s="45" t="n">
        <x:f>($D$9+B37*$D$13)/C37</x:f>
        <x:v>0.45861813487446684</x:v>
      </x:c>
      <x:c r="E37" s="73" t="n">
        <x:f>(D37-$D$14)*10000</x:f>
        <x:v>-34.45363277872482</x:v>
      </x:c>
    </x:row>
    <x:row r="38">
      <x:c r="A38" s="17" t="n">
        <x:v>0</x:v>
      </x:c>
      <x:c r="B38" s="77" t="n">
        <x:f>$D$7*(1+A38)</x:f>
        <x:v>96169</x:v>
      </x:c>
      <x:c r="C38" s="77" t="n">
        <x:f>$D$6+B38</x:f>
        <x:v>391035</x:v>
      </x:c>
      <x:c r="D38" s="45" t="n">
        <x:f>($D$9+B38*$D$13)/C38</x:f>
        <x:v>0.4620634981523393</x:v>
      </x:c>
      <x:c r="E38" s="73" t="n">
        <x:f>(D38-$D$14)*10000</x:f>
        <x:v>0</x:v>
      </x:c>
    </x:row>
    <x:row r="39">
      <x:c r="A39" s="17" t="n">
        <x:v>0.05</x:v>
      </x:c>
      <x:c r="B39" s="77" t="n">
        <x:f>$D$7*(1+A39)</x:f>
        <x:v>100977.45</x:v>
      </x:c>
      <x:c r="C39" s="77" t="n">
        <x:f>$D$6+B39</x:f>
        <x:v>395843.45</x:v>
      </x:c>
      <x:c r="D39" s="45" t="n">
        <x:f>($D$9+B39*$D$13)/C39</x:f>
        <x:v>0.46542515734439965</x:v>
      </x:c>
      <x:c r="E39" s="73" t="n">
        <x:f>(D39-$D$14)*10000</x:f>
        <x:v>33.61659192060329</x:v>
      </x:c>
    </x:row>
    <x:row r="40">
      <x:c r="A40" s="17" t="n">
        <x:v>0.1</x:v>
      </x:c>
      <x:c r="B40" s="77" t="n">
        <x:f>$D$7*(1+A40)</x:f>
        <x:v>105785.90000000001</x:v>
      </x:c>
      <x:c r="C40" s="77" t="n">
        <x:f>$D$6+B40</x:f>
        <x:v>400651.9</x:v>
      </x:c>
      <x:c r="D40" s="45" t="n">
        <x:f>($D$9+B40*$D$13)/C40</x:f>
        <x:v>0.46870612619084046</x:v>
      </x:c>
      <x:c r="E40" s="73" t="n">
        <x:f>(D40-$D$14)*10000</x:f>
        <x:v>66.42628038501131</x:v>
      </x:c>
    </x:row>
    <x:row r="41">
      <x:c r="A41" s="17" t="n">
        <x:v>0.15</x:v>
      </x:c>
      <x:c r="B41" s="77" t="n">
        <x:f>$D$7*(1+A41)</x:f>
        <x:v>110594.34999999999</x:v>
      </x:c>
      <x:c r="C41" s="77" t="n">
        <x:f>$D$6+B41</x:f>
        <x:v>405460.35</x:v>
      </x:c>
      <x:c r="D41" s="45" t="n">
        <x:f>($D$9+B41*$D$13)/C41</x:f>
        <x:v>0.471909275469229</x:v>
      </x:c>
      <x:c r="E41" s="73" t="n">
        <x:f>(D41-$D$14)*10000</x:f>
        <x:v>98.45777316889681</x:v>
      </x:c>
    </x:row>
  </x:sheetData>
  <x:mergeCells>
    <x:mergeCell ref="A1:L1"/>
    <x:mergeCell ref="A2:L2"/>
    <x:mergeCell ref="A4:D4"/>
    <x:mergeCell ref="A21:D21"/>
    <x:mergeCell ref="A29:D29"/>
    <x:mergeCell ref="G28:L32"/>
  </x:mergeCells>
  <x:pageMargins left="0.7" right="0.7" top="0.75" bottom="0.75" header="0.3" footer="0.3"/>
  <x:drawing xmlns:r="http://schemas.openxmlformats.org/officeDocument/2006/relationships" r:id="R7147c9598e864dec"/>
  <x:legacyDrawing xmlns:r="http://schemas.openxmlformats.org/officeDocument/2006/relationships" r:id="Raa49fb484e6b40c9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20" hidden="0" customWidth="1"/>
    <x:col min="3" max="3" width="34" hidden="0" customWidth="1"/>
    <x:col min="4" max="4" width="28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</x:cols>
  <x:sheetData>
    <x:row r="1" ht="28" customHeight="1">
      <x:c r="A1" s="3" t="str">
        <x:v>Apple — Competitive Benchmarking (FY2024 / Latest Comparable Fiscal Year)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>
      <x:c r="A2" s="6" t="str">
        <x:v>GAAP/IFRS ratios from reported financial statements. Hardware peers and platform benchmarks are shown separately to avoid a misleading single peer average.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</x:row>
    <x:row r="4">
      <x:c r="A4" s="14" t="str">
        <x:v>Company</x:v>
      </x:c>
      <x:c r="B4" s="14" t="str">
        <x:v>Peer class</x:v>
      </x:c>
      <x:c r="C4" s="14" t="str">
        <x:v>Fiscal period</x:v>
      </x:c>
      <x:c r="D4" s="14" t="str">
        <x:v>Revenue</x:v>
      </x:c>
      <x:c r="E4" s="14" t="str">
        <x:v>Gross profit</x:v>
      </x:c>
      <x:c r="F4" s="14" t="str">
        <x:v>Operating income</x:v>
      </x:c>
      <x:c r="G4" s="14" t="str">
        <x:v>Prior assets</x:v>
      </x:c>
      <x:c r="H4" s="14" t="str">
        <x:v>Current assets</x:v>
      </x:c>
      <x:c r="I4" s="14" t="str">
        <x:v>Gross margin</x:v>
      </x:c>
      <x:c r="J4" s="14" t="str">
        <x:v>Operating margin</x:v>
      </x:c>
      <x:c r="K4" s="14" t="str">
        <x:v>Asset turnover</x:v>
      </x:c>
    </x:row>
    <x:row r="5">
      <x:c r="A5" s="55" t="str">
        <x:v>Apple</x:v>
      </x:c>
      <x:c r="B5" s="55" t="str">
        <x:v>Target</x:v>
      </x:c>
      <x:c r="C5" s="55" t="str">
        <x:v>FY ended Sep. 28, 2024</x:v>
      </x:c>
      <x:c r="D5" s="82" t="n">
        <x:v>391035</x:v>
      </x:c>
      <x:c r="E5" s="82" t="n">
        <x:v>180683</x:v>
      </x:c>
      <x:c r="F5" s="82" t="n">
        <x:v>123216</x:v>
      </x:c>
      <x:c r="G5" s="82" t="n">
        <x:v>352583</x:v>
      </x:c>
      <x:c r="H5" s="82" t="n">
        <x:v>364980</x:v>
      </x:c>
      <x:c r="I5" s="84" t="n">
        <x:f>E5/D5</x:f>
        <x:v>0.4620634981523393</x:v>
      </x:c>
      <x:c r="J5" s="84" t="n">
        <x:f>F5/D5</x:f>
        <x:v>0.31510222870075566</x:v>
      </x:c>
      <x:c r="K5" s="85" t="n">
        <x:f>D5/AVERAGE(G5:H5)</x:f>
        <x:v>1.0898973330564703</x:v>
      </x:c>
    </x:row>
    <x:row r="6">
      <x:c r="A6" t="str">
        <x:v>Microsoft</x:v>
      </x:c>
      <x:c r="B6" t="str">
        <x:v>Platform benchmark</x:v>
      </x:c>
      <x:c r="C6" t="str">
        <x:v>FY ended Jun. 30, 2024</x:v>
      </x:c>
      <x:c r="D6" s="83" t="n">
        <x:v>245122</x:v>
      </x:c>
      <x:c r="E6" s="83" t="n">
        <x:v>171008</x:v>
      </x:c>
      <x:c r="F6" s="83" t="n">
        <x:v>109433</x:v>
      </x:c>
      <x:c r="G6" s="83" t="n">
        <x:v>411976</x:v>
      </x:c>
      <x:c r="H6" s="83" t="n">
        <x:v>512163</x:v>
      </x:c>
      <x:c r="I6" s="44" t="n">
        <x:f>E6/D6</x:f>
        <x:v>0.6976444382797138</x:v>
      </x:c>
      <x:c r="J6" s="44" t="n">
        <x:f>F6/D6</x:f>
        <x:v>0.44644299573273716</x:v>
      </x:c>
      <x:c r="K6" s="86" t="n">
        <x:f>D6/AVERAGE(G6:H6)</x:f>
        <x:v>0.5304872968243954</x:v>
      </x:c>
    </x:row>
    <x:row r="7">
      <x:c r="A7" t="str">
        <x:v>Alphabet</x:v>
      </x:c>
      <x:c r="B7" t="str">
        <x:v>Platform benchmark</x:v>
      </x:c>
      <x:c r="C7" t="str">
        <x:v>FY ended Dec. 31, 2024</x:v>
      </x:c>
      <x:c r="D7" s="83" t="n">
        <x:v>350018</x:v>
      </x:c>
      <x:c r="E7" s="83" t="n">
        <x:v>203712</x:v>
      </x:c>
      <x:c r="F7" s="83" t="n">
        <x:v>112390</x:v>
      </x:c>
      <x:c r="G7" s="83" t="n">
        <x:v>402392</x:v>
      </x:c>
      <x:c r="H7" s="83" t="n">
        <x:v>450256</x:v>
      </x:c>
      <x:c r="I7" s="44" t="n">
        <x:f>E7/D7</x:f>
        <x:v>0.5820043540617911</x:v>
      </x:c>
      <x:c r="J7" s="44" t="n">
        <x:f>F7/D7</x:f>
        <x:v>0.32109777211457696</x:v>
      </x:c>
      <x:c r="K7" s="86" t="n">
        <x:f>D7/AVERAGE(G7:H7)</x:f>
        <x:v>0.8210140644204877</x:v>
      </x:c>
    </x:row>
    <x:row r="8">
      <x:c r="A8" t="str">
        <x:v>Dell</x:v>
      </x:c>
      <x:c r="B8" t="str">
        <x:v>Hardware peer</x:v>
      </x:c>
      <x:c r="C8" t="str">
        <x:v>FY ended Jan. 31, 2025</x:v>
      </x:c>
      <x:c r="D8" s="83" t="n">
        <x:v>95567</x:v>
      </x:c>
      <x:c r="E8" s="83" t="n">
        <x:v>21250</x:v>
      </x:c>
      <x:c r="F8" s="83" t="n">
        <x:v>6237</x:v>
      </x:c>
      <x:c r="G8" s="83" t="n">
        <x:v>82126</x:v>
      </x:c>
      <x:c r="H8" s="83" t="n">
        <x:v>79746</x:v>
      </x:c>
      <x:c r="I8" s="44" t="n">
        <x:f>E8/D8</x:f>
        <x:v>0.22235708979040883</x:v>
      </x:c>
      <x:c r="J8" s="44" t="n">
        <x:f>F8/D8</x:f>
        <x:v>0.06526311383636611</x:v>
      </x:c>
      <x:c r="K8" s="86" t="n">
        <x:f>D8/AVERAGE(G8:H8)</x:f>
        <x:v>1.1807724621923494</x:v>
      </x:c>
    </x:row>
    <x:row r="9">
      <x:c r="A9" t="str">
        <x:v>HP</x:v>
      </x:c>
      <x:c r="B9" t="str">
        <x:v>Hardware peer</x:v>
      </x:c>
      <x:c r="C9" t="str">
        <x:v>FY ended Oct. 31, 2024</x:v>
      </x:c>
      <x:c r="D9" s="83" t="n">
        <x:v>53559</x:v>
      </x:c>
      <x:c r="E9" s="83" t="n">
        <x:v>11818</x:v>
      </x:c>
      <x:c r="F9" s="83" t="n">
        <x:v>3818</x:v>
      </x:c>
      <x:c r="G9" s="83" t="n">
        <x:v>37004</x:v>
      </x:c>
      <x:c r="H9" s="83" t="n">
        <x:v>39909</x:v>
      </x:c>
      <x:c r="I9" s="44" t="n">
        <x:f>E9/D9</x:f>
        <x:v>0.2206538583618066</x:v>
      </x:c>
      <x:c r="J9" s="44" t="n">
        <x:f>F9/D9</x:f>
        <x:v>0.07128587165555743</x:v>
      </x:c>
      <x:c r="K9" s="86" t="n">
        <x:f>D9/AVERAGE(G9:H9)</x:f>
        <x:v>1.392716445854407</x:v>
      </x:c>
    </x:row>
    <x:row r="12">
      <x:c r="A12" s="8" t="str">
        <x:v>Normalized Benchmark Readout</x:v>
      </x:c>
      <x:c r="B12" s="8"/>
      <x:c r="C12" s="8"/>
      <x:c r="D12" s="8"/>
      <x:c r="E12" s="8"/>
      <x:c r="F12" s="8"/>
      <x:c r="G12" s="8"/>
      <x:c r="H12" s="8"/>
      <x:c r="I12" s="8"/>
      <x:c r="J12" s="8"/>
      <x:c r="K12" s="8"/>
    </x:row>
    <x:row r="13">
      <x:c r="A13" s="14" t="str">
        <x:v>Metric</x:v>
      </x:c>
      <x:c r="B13" s="14" t="str">
        <x:v>Apple</x:v>
      </x:c>
      <x:c r="C13" s="14" t="str">
        <x:v>Hardware avg. (Dell/HP)</x:v>
      </x:c>
      <x:c r="D13" s="14" t="str">
        <x:v>Platform avg. (Microsoft/Alphabet)</x:v>
      </x:c>
    </x:row>
    <x:row r="14">
      <x:c r="A14" t="str">
        <x:v>Gross margin</x:v>
      </x:c>
      <x:c r="B14" s="45" t="n">
        <x:f>I5</x:f>
        <x:v>0.4620634981523393</x:v>
      </x:c>
      <x:c r="C14" s="45" t="n">
        <x:f>AVERAGE(I8:I9)</x:f>
        <x:v>0.2215054740761077</x:v>
      </x:c>
      <x:c r="D14" s="45" t="n">
        <x:f>AVERAGE(I6:I7)</x:f>
        <x:v>0.6398243961707524</x:v>
      </x:c>
    </x:row>
    <x:row r="15">
      <x:c r="A15" t="str">
        <x:v>Operating margin</x:v>
      </x:c>
      <x:c r="B15" s="45" t="n">
        <x:f>J5</x:f>
        <x:v>0.31510222870075566</x:v>
      </x:c>
      <x:c r="C15" s="45" t="n">
        <x:f>AVERAGE(J8:J9)</x:f>
        <x:v>0.06827449274596177</x:v>
      </x:c>
      <x:c r="D15" s="45" t="n">
        <x:f>AVERAGE(J6:J7)</x:f>
        <x:v>0.38377038392365703</x:v>
      </x:c>
    </x:row>
    <x:row r="16">
      <x:c r="A16" t="str">
        <x:v>Asset turnover</x:v>
      </x:c>
      <x:c r="B16" s="79" t="n">
        <x:f>K5</x:f>
        <x:v>1.0898973330564703</x:v>
      </x:c>
      <x:c r="C16" s="79" t="n">
        <x:f>AVERAGE(K8:K9)</x:f>
        <x:v>1.2867444540233781</x:v>
      </x:c>
      <x:c r="D16" s="79" t="n">
        <x:f>AVERAGE(K6:K7)</x:f>
        <x:v>0.6757506806224416</x:v>
      </x:c>
    </x:row>
    <x:row r="19">
      <x:c r="A19" s="14" t="str">
        <x:v>Comparison</x:v>
      </x:c>
      <x:c r="B19" s="14" t="str">
        <x:v>Difference</x:v>
      </x:c>
      <x:c r="C19" s="14" t="str">
        <x:v>Resume interpretation</x:v>
      </x:c>
    </x:row>
    <x:row r="20">
      <x:c r="A20" s="59" t="str">
        <x:v>GM vs. hardware peers</x:v>
      </x:c>
      <x:c r="B20" s="88" t="n">
        <x:f>(B14-C14)*100</x:f>
        <x:v>24.055802407623162</x:v>
      </x:c>
      <x:c r="C20" s="76" t="str">
        <x:v>Apple leads Dell/HP average by 24.1 pts</x:v>
      </x:c>
    </x:row>
    <x:row r="21">
      <x:c r="A21" s="59" t="str">
        <x:v>Operating margin vs. hardware peers</x:v>
      </x:c>
      <x:c r="B21" s="88" t="n">
        <x:f>(B15-C15)*100</x:f>
        <x:v>24.68277359547939</x:v>
      </x:c>
      <x:c r="C21" s="76" t="str">
        <x:v>Apple leads Dell/HP average by 24.7 pts</x:v>
      </x:c>
    </x:row>
    <x:row r="22">
      <x:c r="A22" s="59" t="str">
        <x:v>Turnover vs. hardware peers</x:v>
      </x:c>
      <x:c r="B22" s="89" t="n">
        <x:f>B16-C16</x:f>
        <x:v>-0.19684712096690782</x:v>
      </x:c>
      <x:c r="C22" s="76" t="str">
        <x:v>Apple trades some asset velocity for margin</x:v>
      </x:c>
    </x:row>
    <x:row r="23">
      <x:c r="A23" t="str">
        <x:v>GM vs. platform benchmarks</x:v>
      </x:c>
      <x:c r="B23" s="87" t="n">
        <x:f>(B14-D14)*100</x:f>
        <x:v>-17.776089801841305</x:v>
      </x:c>
      <x:c r="C23" s="29" t="str">
        <x:v>Apple remains 17.8 pts below software/platform economics</x:v>
      </x:c>
    </x:row>
    <x:row r="24">
      <x:c r="A24" t="str">
        <x:v>Operating margin vs. platform benchmarks</x:v>
      </x:c>
      <x:c r="B24" s="87" t="n">
        <x:f>(B15-D15)*100</x:f>
        <x:v>-6.866815522290137</x:v>
      </x:c>
      <x:c r="C24" s="29" t="str">
        <x:v>Apple is 6.9 pts below the platform average</x:v>
      </x:c>
    </x:row>
    <x:row r="26">
      <x:c r="A26" s="78" t="str">
        <x:v>Key finding: Apple’s 46.2% gross margin and 31.5% operating margin exceed Dell/HP averages by 24.1 and 24.7 points, respectively. Its 1.09x asset turnover is below hardware peers but 0.41x above the Microsoft/Alphabet platform average.</x:v>
      </x:c>
      <x:c r="B26" s="78"/>
      <x:c r="C26" s="78"/>
      <x:c r="D26" s="78"/>
      <x:c r="E26" s="78"/>
      <x:c r="F26" s="78"/>
      <x:c r="G26" s="78"/>
      <x:c r="H26" s="78"/>
      <x:c r="I26" s="78"/>
      <x:c r="J26" s="78"/>
      <x:c r="K26" s="78"/>
    </x:row>
    <x:row r="27">
      <x:c r="A27" s="78"/>
      <x:c r="B27" s="78"/>
      <x:c r="C27" s="78"/>
      <x:c r="D27" s="78"/>
      <x:c r="E27" s="78"/>
      <x:c r="F27" s="78"/>
      <x:c r="G27" s="78"/>
      <x:c r="H27" s="78"/>
      <x:c r="I27" s="78"/>
      <x:c r="J27" s="78"/>
      <x:c r="K27" s="78"/>
    </x:row>
    <x:row r="28">
      <x:c r="A28" s="78"/>
      <x:c r="B28" s="78"/>
      <x:c r="C28" s="78"/>
      <x:c r="D28" s="78"/>
      <x:c r="E28" s="78"/>
      <x:c r="F28" s="78"/>
      <x:c r="G28" s="78"/>
      <x:c r="H28" s="78"/>
      <x:c r="I28" s="78"/>
      <x:c r="J28" s="78"/>
      <x:c r="K28" s="78"/>
    </x:row>
  </x:sheetData>
  <x:mergeCells>
    <x:mergeCell ref="A1:K1"/>
    <x:mergeCell ref="A2:K2"/>
    <x:mergeCell ref="A12:K12"/>
    <x:mergeCell ref="A26:K28"/>
  </x:mergeCells>
  <x:pageMargins left="0.7" right="0.7" top="0.75" bottom="0.75" header="0.3" footer="0.3"/>
  <x:legacyDrawing xmlns:r="http://schemas.openxmlformats.org/officeDocument/2006/relationships" r:id="R47da8c6fe2294505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8" hidden="0" customWidth="1"/>
    <x:col min="3" max="3" width="16" hidden="0" customWidth="1"/>
    <x:col min="4" max="4" width="16" hidden="0" customWidth="1"/>
    <x:col min="5" max="5" width="14" hidden="0" customWidth="1"/>
  </x:cols>
  <x:sheetData>
    <x:row r="1" ht="28" customHeight="1">
      <x:c r="A1" s="3" t="str">
        <x:v>Model Integrity Checks</x:v>
      </x:c>
      <x:c r="B1" s="3"/>
      <x:c r="C1" s="3"/>
      <x:c r="D1" s="3"/>
      <x:c r="E1" s="3"/>
    </x:row>
    <x:row r="3">
      <x:c r="A3" s="14" t="str">
        <x:v>Area</x:v>
      </x:c>
      <x:c r="B3" s="14" t="str">
        <x:v>Check</x:v>
      </x:c>
      <x:c r="C3" s="14" t="str">
        <x:v>Difference</x:v>
      </x:c>
      <x:c r="D3" s="14" t="str">
        <x:v>Tolerance</x:v>
      </x:c>
      <x:c r="E3" s="14" t="str">
        <x:v>Status</x:v>
      </x:c>
    </x:row>
    <x:row r="4">
      <x:c r="A4" t="str">
        <x:v>Apple</x:v>
      </x:c>
      <x:c r="B4" t="str">
        <x:v>2024 sales components tie</x:v>
      </x:c>
      <x:c r="C4" s="53" t="n">
        <x:f>'AAPL Margin'!D6+'AAPL Margin'!D7-'AAPL Margin'!D8</x:f>
        <x:v>0</x:v>
      </x:c>
      <x:c r="D4" s="53" t="n">
        <x:v>0.1</x:v>
      </x:c>
      <x:c r="E4" s="91" t="str">
        <x:f>IF(ABS(C4)&lt;=D4,"PASS","CHECK")</x:f>
        <x:v>PASS</x:v>
      </x:c>
    </x:row>
    <x:row r="5">
      <x:c r="A5" t="str">
        <x:v>Apple</x:v>
      </x:c>
      <x:c r="B5" t="str">
        <x:v>2024 gross profit components tie</x:v>
      </x:c>
      <x:c r="C5" s="53" t="n">
        <x:f>'AAPL Margin'!D9+'AAPL Margin'!D10-'AAPL Margin'!D11</x:f>
        <x:v>0</x:v>
      </x:c>
      <x:c r="D5" s="53" t="n">
        <x:v>0.1</x:v>
      </x:c>
      <x:c r="E5" s="91" t="str">
        <x:f>IF(ABS(C5)&lt;=D5,"PASS","CHECK")</x:f>
        <x:v>PASS</x:v>
      </x:c>
    </x:row>
    <x:row r="6">
      <x:c r="A6" t="str">
        <x:v>Apple</x:v>
      </x:c>
      <x:c r="B6" t="str">
        <x:v>GM bridge reconciles</x:v>
      </x:c>
      <x:c r="C6" s="53" t="n">
        <x:f>'AAPL Margin'!B26</x:f>
        <x:v>-1.1368683772161603e-13</x:v>
      </x:c>
      <x:c r="D6" s="53" t="n">
        <x:v>0.1</x:v>
      </x:c>
      <x:c r="E6" s="91" t="str">
        <x:f>IF(ABS(C6)&lt;=D6,"PASS","CHECK")</x:f>
        <x:v>PASS</x:v>
      </x:c>
    </x:row>
    <x:row r="7">
      <x:c r="A7" t="str">
        <x:v>Peers</x:v>
      </x:c>
      <x:c r="B7" t="str">
        <x:v>Apple GM ties analysis</x:v>
      </x:c>
      <x:c r="C7" s="53" t="n">
        <x:f>'Peer Comps'!I5-'AAPL Margin'!D14</x:f>
        <x:v>0</x:v>
      </x:c>
      <x:c r="D7" s="53" t="n">
        <x:v>0.0001</x:v>
      </x:c>
      <x:c r="E7" s="91" t="str">
        <x:f>IF(ABS(C7)&lt;=D7,"PASS","CHECK")</x:f>
        <x:v>PASS</x:v>
      </x:c>
    </x:row>
    <x:row r="8" ht="45" customHeight="1">
      <x:c r="A8" s="154" t="str">
        <x:v>All checks should read PASS before use. The gross-margin bridge reconciles reported expansion to the mix and within-segment effects, the sales and gross-profit components tie to the reported totals, and the peer benchmark uses the same 2024 gross margin as the bridge.</x:v>
      </x:c>
      <x:c r="B8" s="154"/>
      <x:c r="C8" s="154"/>
      <x:c r="D8" s="154"/>
      <x:c r="E8" s="154"/>
    </x:row>
  </x:sheetData>
  <x:mergeCells count="2">
    <x:mergeCell ref="A1:E1"/>
    <x:mergeCell ref="A8:E8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68" hidden="0" customWidth="1"/>
    <x:col min="3" max="3" width="46" hidden="0" customWidth="1"/>
    <x:col min="4" max="4" width="19" hidden="0" customWidth="1"/>
    <x:col min="5" max="5" width="19" hidden="0" customWidth="1"/>
  </x:cols>
  <x:sheetData>
    <x:row r="1" ht="28" customHeight="1">
      <x:c r="A1" s="3" t="str">
        <x:v>Primary Sources &amp; Model Notes</x:v>
      </x:c>
      <x:c r="B1" s="3"/>
      <x:c r="C1" s="3"/>
      <x:c r="D1" s="3"/>
      <x:c r="E1" s="3"/>
    </x:row>
    <x:row r="3">
      <x:c r="A3" s="14" t="str">
        <x:v>Source</x:v>
      </x:c>
      <x:c r="B3" s="14" t="str">
        <x:v>URL</x:v>
      </x:c>
      <x:c r="C3" s="14" t="str">
        <x:v>Data used</x:v>
      </x:c>
      <x:c r="D3" s="14" t="str">
        <x:v>Period / date</x:v>
      </x:c>
      <x:c r="E3" s="14" t="str">
        <x:v>Accessed</x:v>
      </x:c>
    </x:row>
    <x:row r="4">
      <x:c r="A4" s="29" t="str">
        <x:v>Apple 2024 Form 10-K</x:v>
      </x:c>
      <x:c r="B4" s="92" t="str">
        <x:v>https://www.sec.gov/Archives/edgar/data/320193/000032019324000123/aapl-20240928.htm</x:v>
      </x:c>
      <x:c r="C4" s="29" t="str">
        <x:v>Products/Services sales and gross profit, operating income, assets</x:v>
      </x:c>
      <x:c r="D4" s="29" t="str">
        <x:v>FY2022–FY2024</x:v>
      </x:c>
      <x:c r="E4" s="29" t="str">
        <x:v>2026-09-01</x:v>
      </x:c>
    </x:row>
    <x:row r="5">
      <x:c r="A5" s="29" t="str">
        <x:v>Microsoft FY2024 income statement</x:v>
      </x:c>
      <x:c r="B5" s="92" t="str">
        <x:v>https://www.microsoft.com/en-us/investor/earnings/fy-2024-q4/income-statements</x:v>
      </x:c>
      <x:c r="C5" s="29" t="str">
        <x:v>Revenue, gross profit, operating income</x:v>
      </x:c>
      <x:c r="D5" s="29" t="str">
        <x:v>FY ended 2024-06-30</x:v>
      </x:c>
      <x:c r="E5" s="29" t="str">
        <x:v>2026-09-01</x:v>
      </x:c>
    </x:row>
    <x:row r="6">
      <x:c r="A6" s="29" t="str">
        <x:v>Microsoft FY2024 balance sheet</x:v>
      </x:c>
      <x:c r="B6" s="92" t="str">
        <x:v>https://www.microsoft.com/en-us/investor/earnings/fy-2024-q4/balance-sheets</x:v>
      </x:c>
      <x:c r="C6" s="29" t="str">
        <x:v>Total assets</x:v>
      </x:c>
      <x:c r="D6" s="29" t="str">
        <x:v>2023-06-30 / 2024-06-30</x:v>
      </x:c>
      <x:c r="E6" s="29" t="str">
        <x:v>2026-09-01</x:v>
      </x:c>
    </x:row>
    <x:row r="7">
      <x:c r="A7" s="29" t="str">
        <x:v>Alphabet 2024 Form 10-K</x:v>
      </x:c>
      <x:c r="B7" s="92" t="str">
        <x:v>https://www.sec.gov/Archives/edgar/data/1652044/000165204425000014/goog-20241231.htm</x:v>
      </x:c>
      <x:c r="C7" s="29" t="str">
        <x:v>Revenue, cost of revenue, operating income, assets</x:v>
      </x:c>
      <x:c r="D7" s="29" t="str">
        <x:v>FY2024</x:v>
      </x:c>
      <x:c r="E7" s="29" t="str">
        <x:v>2026-09-01</x:v>
      </x:c>
    </x:row>
    <x:row r="8">
      <x:c r="A8" s="29" t="str">
        <x:v>Dell FY2025 Form 10-K</x:v>
      </x:c>
      <x:c r="B8" s="92" t="str">
        <x:v>https://www.sec.gov/Archives/edgar/data/1571996/000157199625000034/dell-20250131.htm</x:v>
      </x:c>
      <x:c r="C8" s="29" t="str">
        <x:v>Revenue, gross profit, operating income, assets</x:v>
      </x:c>
      <x:c r="D8" s="29" t="str">
        <x:v>FY ended 2025-01-31</x:v>
      </x:c>
      <x:c r="E8" s="29" t="str">
        <x:v>2026-09-01</x:v>
      </x:c>
    </x:row>
    <x:row r="9">
      <x:c r="A9" s="29" t="str">
        <x:v>HP FY2024 Form 10-K</x:v>
      </x:c>
      <x:c r="B9" s="92" t="str">
        <x:v>https://www.sec.gov/Archives/edgar/data/47217/000004721724000080/hpq-20241031.htm</x:v>
      </x:c>
      <x:c r="C9" s="29" t="str">
        <x:v>Revenue, gross profit, operating income, assets</x:v>
      </x:c>
      <x:c r="D9" s="29" t="str">
        <x:v>FY ended 2024-10-31</x:v>
      </x:c>
      <x:c r="E9" s="29" t="str">
        <x:v>2026-09-01</x:v>
      </x:c>
    </x:row>
    <x:row r="10">
      <x:c r="A10" s="95"/>
      <x:c r="B10" s="95"/>
      <x:c r="C10" s="95"/>
      <x:c r="D10" s="95"/>
      <x:c r="E10" s="95"/>
    </x:row>
    <x:row r="11">
      <x:c r="A11" s="183" t="str">
        <x:v>Interpretation &amp; Limitations</x:v>
      </x:c>
      <x:c r="B11" s="183"/>
      <x:c r="C11" s="183"/>
      <x:c r="D11" s="183"/>
      <x:c r="E11" s="183"/>
    </x:row>
    <x:row r="12" ht="30" customHeight="1">
      <x:c r="A12" s="155" t="str">
        <x:v>Interpretation: the 172 bps mix attribution and the sensitivities are model calculations from disclosed Products/Services economics, not Apple-reported measures. Peer benchmarks are operating comparisons at a single fiscal year, not a trading-multiples comparable-company valuation. Fiscal years differ across the peer set and are stated with each company.</x:v>
      </x:c>
      <x:c r="B12" s="155"/>
      <x:c r="C12" s="155"/>
      <x:c r="D12" s="155"/>
      <x:c r="E12" s="155"/>
    </x:row>
    <x:row r="13" ht="30" customHeight="1">
      <x:c r="A13" s="155"/>
      <x:c r="B13" s="155"/>
      <x:c r="C13" s="155"/>
      <x:c r="D13" s="155"/>
      <x:c r="E13" s="155"/>
    </x:row>
  </x:sheetData>
  <x:mergeCells count="3">
    <x:mergeCell ref="A1:E1"/>
    <x:mergeCell ref="A11:E11"/>
    <x:mergeCell ref="A12:E13"/>
  </x:mergeCells>
  <x:pageMargins left="0.7" right="0.7" top="0.75" bottom="0.75" header="0.3" footer="0.3"/>
</x:worksheet>
</file>